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NG VIEC\BAC TRACH\NAM 2026\2. VAN PHONG HDND UBND\HDND\KY HOP THU III-HDND I\KH DTC 2026\KH DTC 2026 DC\"/>
    </mc:Choice>
  </mc:AlternateContent>
  <bookViews>
    <workbookView xWindow="0" yWindow="0" windowWidth="20496" windowHeight="7656" firstSheet="1" activeTab="3"/>
  </bookViews>
  <sheets>
    <sheet name="KH DTC 2021" sheetId="3" state="hidden" r:id="rId1"/>
    <sheet name="PL 01 " sheetId="13" r:id="rId2"/>
    <sheet name="PL 02" sheetId="12" r:id="rId3"/>
    <sheet name="PL 03" sheetId="11" r:id="rId4"/>
  </sheets>
  <externalReferences>
    <externalReference r:id="rId5"/>
  </externalReferences>
  <definedNames>
    <definedName name="_xlnm._FilterDatabase" localSheetId="3" hidden="1">'PL 03'!$A$7:$Q$85</definedName>
    <definedName name="_xlnm.Print_Area" localSheetId="3">'PL 03'!$A$1:$W$94</definedName>
    <definedName name="_xlnm.Print_Titles" localSheetId="0">'KH DTC 2021'!$5:$8</definedName>
    <definedName name="_xlnm.Print_Titles" localSheetId="3">'PL 03'!$4:$6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4" i="11" l="1"/>
  <c r="M94" i="11"/>
  <c r="S93" i="11"/>
  <c r="M93" i="11"/>
  <c r="S92" i="11"/>
  <c r="M92" i="11"/>
  <c r="S91" i="11"/>
  <c r="M91" i="11"/>
  <c r="S90" i="11"/>
  <c r="M90" i="11"/>
  <c r="S89" i="11"/>
  <c r="M89" i="11"/>
  <c r="S88" i="11"/>
  <c r="M88" i="11"/>
  <c r="S87" i="11"/>
  <c r="M87" i="11"/>
  <c r="V86" i="11"/>
  <c r="U86" i="11"/>
  <c r="T86" i="11"/>
  <c r="S86" i="11"/>
  <c r="M86" i="11"/>
  <c r="V85" i="11"/>
  <c r="U85" i="11"/>
  <c r="T85" i="11"/>
  <c r="S85" i="11" s="1"/>
  <c r="M85" i="11"/>
  <c r="V84" i="11"/>
  <c r="U84" i="11"/>
  <c r="T84" i="11"/>
  <c r="S84" i="11"/>
  <c r="M84" i="11"/>
  <c r="V83" i="11"/>
  <c r="U83" i="11"/>
  <c r="T83" i="11"/>
  <c r="S83" i="11"/>
  <c r="M83" i="11"/>
  <c r="V82" i="11"/>
  <c r="U82" i="11"/>
  <c r="T82" i="11"/>
  <c r="S82" i="11"/>
  <c r="M82" i="11"/>
  <c r="V81" i="11"/>
  <c r="U81" i="11"/>
  <c r="T81" i="11"/>
  <c r="S81" i="11"/>
  <c r="M81" i="11"/>
  <c r="V80" i="11"/>
  <c r="U80" i="11"/>
  <c r="T80" i="11"/>
  <c r="S80" i="11" s="1"/>
  <c r="M80" i="11"/>
  <c r="V79" i="11"/>
  <c r="U79" i="11"/>
  <c r="T79" i="11"/>
  <c r="S79" i="11"/>
  <c r="M79" i="11"/>
  <c r="V78" i="11"/>
  <c r="V76" i="11" s="1"/>
  <c r="U78" i="11"/>
  <c r="U76" i="11" s="1"/>
  <c r="T78" i="11"/>
  <c r="T76" i="11" s="1"/>
  <c r="S78" i="11"/>
  <c r="M78" i="11"/>
  <c r="V77" i="11"/>
  <c r="U77" i="11"/>
  <c r="T77" i="11"/>
  <c r="S77" i="11"/>
  <c r="M77" i="11"/>
  <c r="M76" i="11" s="1"/>
  <c r="R76" i="11"/>
  <c r="Q76" i="11"/>
  <c r="P76" i="11"/>
  <c r="O76" i="11"/>
  <c r="N76" i="11"/>
  <c r="L76" i="11"/>
  <c r="K76" i="11"/>
  <c r="J76" i="11"/>
  <c r="I76" i="11"/>
  <c r="H76" i="11"/>
  <c r="G76" i="11"/>
  <c r="V75" i="11"/>
  <c r="U75" i="11"/>
  <c r="T75" i="11"/>
  <c r="S75" i="11" s="1"/>
  <c r="M75" i="11"/>
  <c r="V74" i="11"/>
  <c r="U74" i="11"/>
  <c r="T74" i="11"/>
  <c r="S74" i="11"/>
  <c r="M74" i="11"/>
  <c r="V73" i="11"/>
  <c r="U73" i="11"/>
  <c r="T73" i="11"/>
  <c r="S73" i="11"/>
  <c r="M73" i="11"/>
  <c r="V72" i="11"/>
  <c r="U72" i="11"/>
  <c r="T72" i="11"/>
  <c r="S72" i="11"/>
  <c r="M72" i="11"/>
  <c r="V71" i="11"/>
  <c r="U71" i="11"/>
  <c r="T71" i="11"/>
  <c r="S71" i="11"/>
  <c r="M71" i="11"/>
  <c r="V70" i="11"/>
  <c r="S70" i="11" s="1"/>
  <c r="U70" i="11"/>
  <c r="T70" i="11"/>
  <c r="M70" i="11"/>
  <c r="V69" i="11"/>
  <c r="U69" i="11"/>
  <c r="T69" i="11"/>
  <c r="S69" i="11"/>
  <c r="M69" i="11"/>
  <c r="V68" i="11"/>
  <c r="U68" i="11"/>
  <c r="T68" i="11"/>
  <c r="S68" i="11" s="1"/>
  <c r="M68" i="11"/>
  <c r="V67" i="11"/>
  <c r="U67" i="11"/>
  <c r="T67" i="11"/>
  <c r="S67" i="11"/>
  <c r="M67" i="11"/>
  <c r="V66" i="11"/>
  <c r="U66" i="11"/>
  <c r="T66" i="11"/>
  <c r="S66" i="11"/>
  <c r="M66" i="11"/>
  <c r="M60" i="11" s="1"/>
  <c r="V65" i="11"/>
  <c r="U65" i="11"/>
  <c r="T65" i="11"/>
  <c r="S65" i="11"/>
  <c r="M65" i="11"/>
  <c r="V64" i="11"/>
  <c r="U64" i="11"/>
  <c r="T64" i="11"/>
  <c r="S64" i="11"/>
  <c r="M64" i="11"/>
  <c r="V63" i="11"/>
  <c r="U63" i="11"/>
  <c r="T63" i="11"/>
  <c r="S63" i="11" s="1"/>
  <c r="M63" i="11"/>
  <c r="V62" i="11"/>
  <c r="U62" i="11"/>
  <c r="T62" i="11"/>
  <c r="S62" i="11"/>
  <c r="M62" i="11"/>
  <c r="V61" i="11"/>
  <c r="V60" i="11" s="1"/>
  <c r="U61" i="11"/>
  <c r="U60" i="11" s="1"/>
  <c r="T61" i="11"/>
  <c r="T60" i="11" s="1"/>
  <c r="S61" i="11"/>
  <c r="M61" i="11"/>
  <c r="R60" i="11"/>
  <c r="Q60" i="11"/>
  <c r="P60" i="11"/>
  <c r="O60" i="11"/>
  <c r="N60" i="11"/>
  <c r="L60" i="11"/>
  <c r="K60" i="11"/>
  <c r="J60" i="11"/>
  <c r="I60" i="11"/>
  <c r="H60" i="11"/>
  <c r="G60" i="11"/>
  <c r="V59" i="11"/>
  <c r="U59" i="11"/>
  <c r="T59" i="11"/>
  <c r="S59" i="11"/>
  <c r="M59" i="11"/>
  <c r="V58" i="11"/>
  <c r="U58" i="11"/>
  <c r="T58" i="11"/>
  <c r="S58" i="11" s="1"/>
  <c r="M58" i="11"/>
  <c r="V57" i="11"/>
  <c r="U57" i="11"/>
  <c r="T57" i="11"/>
  <c r="S57" i="11"/>
  <c r="M57" i="11"/>
  <c r="V56" i="11"/>
  <c r="U56" i="11"/>
  <c r="T56" i="11"/>
  <c r="S56" i="11"/>
  <c r="M56" i="11"/>
  <c r="V55" i="11"/>
  <c r="U55" i="11"/>
  <c r="T55" i="11"/>
  <c r="S55" i="11"/>
  <c r="M55" i="11"/>
  <c r="V54" i="11"/>
  <c r="U54" i="11"/>
  <c r="U53" i="11" s="1"/>
  <c r="T54" i="11"/>
  <c r="T53" i="11" s="1"/>
  <c r="S54" i="11"/>
  <c r="M54" i="11"/>
  <c r="M53" i="11" s="1"/>
  <c r="V53" i="11"/>
  <c r="R53" i="11"/>
  <c r="Q53" i="11"/>
  <c r="P53" i="11"/>
  <c r="O53" i="11"/>
  <c r="N53" i="11"/>
  <c r="L53" i="11"/>
  <c r="L8" i="11" s="1"/>
  <c r="K53" i="11"/>
  <c r="K8" i="11" s="1"/>
  <c r="J53" i="11"/>
  <c r="J8" i="11" s="1"/>
  <c r="I53" i="11"/>
  <c r="H53" i="11"/>
  <c r="G53" i="11"/>
  <c r="V52" i="11"/>
  <c r="U52" i="11"/>
  <c r="T52" i="11"/>
  <c r="S52" i="11"/>
  <c r="M52" i="11"/>
  <c r="V51" i="11"/>
  <c r="U51" i="11"/>
  <c r="T51" i="11"/>
  <c r="S51" i="11"/>
  <c r="M51" i="11"/>
  <c r="V50" i="11"/>
  <c r="U50" i="11"/>
  <c r="T50" i="11"/>
  <c r="S50" i="11"/>
  <c r="M50" i="11"/>
  <c r="V49" i="11"/>
  <c r="U49" i="11"/>
  <c r="T49" i="11"/>
  <c r="S49" i="11"/>
  <c r="M49" i="11"/>
  <c r="V48" i="11"/>
  <c r="S48" i="11" s="1"/>
  <c r="U48" i="11"/>
  <c r="T48" i="11"/>
  <c r="M48" i="11"/>
  <c r="V47" i="11"/>
  <c r="U47" i="11"/>
  <c r="T47" i="11"/>
  <c r="S47" i="11"/>
  <c r="M47" i="11"/>
  <c r="V46" i="11"/>
  <c r="U46" i="11"/>
  <c r="T46" i="11"/>
  <c r="S46" i="11" s="1"/>
  <c r="M46" i="11"/>
  <c r="V45" i="11"/>
  <c r="U45" i="11"/>
  <c r="T45" i="11"/>
  <c r="S45" i="11"/>
  <c r="M45" i="11"/>
  <c r="V44" i="11"/>
  <c r="U44" i="11"/>
  <c r="T44" i="11"/>
  <c r="S44" i="11"/>
  <c r="M44" i="11"/>
  <c r="V43" i="11"/>
  <c r="U43" i="11"/>
  <c r="T43" i="11"/>
  <c r="S43" i="11"/>
  <c r="M43" i="11"/>
  <c r="V42" i="11"/>
  <c r="U42" i="11"/>
  <c r="T42" i="11"/>
  <c r="S42" i="11"/>
  <c r="M42" i="11"/>
  <c r="V41" i="11"/>
  <c r="U41" i="11"/>
  <c r="T41" i="11"/>
  <c r="S41" i="11" s="1"/>
  <c r="M41" i="11"/>
  <c r="V40" i="11"/>
  <c r="U40" i="11"/>
  <c r="N40" i="11"/>
  <c r="T40" i="11" s="1"/>
  <c r="S40" i="11" s="1"/>
  <c r="M40" i="11"/>
  <c r="V39" i="11"/>
  <c r="U39" i="11"/>
  <c r="T39" i="11"/>
  <c r="S39" i="11" s="1"/>
  <c r="M39" i="11"/>
  <c r="V38" i="11"/>
  <c r="U38" i="11"/>
  <c r="T38" i="11"/>
  <c r="S38" i="11"/>
  <c r="M38" i="11"/>
  <c r="V37" i="11"/>
  <c r="U37" i="11"/>
  <c r="T37" i="11"/>
  <c r="S37" i="11"/>
  <c r="M37" i="11"/>
  <c r="V36" i="11"/>
  <c r="U36" i="11"/>
  <c r="T36" i="11"/>
  <c r="S36" i="11"/>
  <c r="M36" i="11"/>
  <c r="V35" i="11"/>
  <c r="U35" i="11"/>
  <c r="T35" i="11"/>
  <c r="S35" i="11"/>
  <c r="M35" i="11"/>
  <c r="V34" i="11"/>
  <c r="U34" i="11"/>
  <c r="T34" i="11"/>
  <c r="S34" i="11" s="1"/>
  <c r="M34" i="11"/>
  <c r="V33" i="11"/>
  <c r="U33" i="11"/>
  <c r="T33" i="11"/>
  <c r="S33" i="11"/>
  <c r="M33" i="11"/>
  <c r="V32" i="11"/>
  <c r="U32" i="11"/>
  <c r="T32" i="11"/>
  <c r="S32" i="11"/>
  <c r="M32" i="11"/>
  <c r="V31" i="11"/>
  <c r="U31" i="11"/>
  <c r="T31" i="11"/>
  <c r="S31" i="11"/>
  <c r="M31" i="11"/>
  <c r="V30" i="11"/>
  <c r="U30" i="11"/>
  <c r="T30" i="11"/>
  <c r="S30" i="11"/>
  <c r="M30" i="11"/>
  <c r="V29" i="11"/>
  <c r="S29" i="11" s="1"/>
  <c r="U29" i="11"/>
  <c r="T29" i="11"/>
  <c r="M29" i="11"/>
  <c r="V28" i="11"/>
  <c r="U28" i="11"/>
  <c r="T28" i="11"/>
  <c r="S28" i="11"/>
  <c r="M28" i="11"/>
  <c r="V27" i="11"/>
  <c r="U27" i="11"/>
  <c r="T27" i="11"/>
  <c r="S27" i="11" s="1"/>
  <c r="M27" i="11"/>
  <c r="V26" i="11"/>
  <c r="U26" i="11"/>
  <c r="T26" i="11"/>
  <c r="S26" i="11"/>
  <c r="M26" i="11"/>
  <c r="V25" i="11"/>
  <c r="U25" i="11"/>
  <c r="T25" i="11"/>
  <c r="S25" i="11"/>
  <c r="M25" i="11"/>
  <c r="V24" i="11"/>
  <c r="U24" i="11"/>
  <c r="T24" i="11"/>
  <c r="S24" i="11"/>
  <c r="M24" i="11"/>
  <c r="V23" i="11"/>
  <c r="U23" i="11"/>
  <c r="T23" i="11"/>
  <c r="S23" i="11"/>
  <c r="M23" i="11"/>
  <c r="V22" i="11"/>
  <c r="U22" i="11"/>
  <c r="T22" i="11"/>
  <c r="S22" i="11" s="1"/>
  <c r="M22" i="11"/>
  <c r="V21" i="11"/>
  <c r="U21" i="11"/>
  <c r="T21" i="11"/>
  <c r="S21" i="11"/>
  <c r="M21" i="11"/>
  <c r="V20" i="11"/>
  <c r="U20" i="11"/>
  <c r="T20" i="11"/>
  <c r="S20" i="11"/>
  <c r="M20" i="11"/>
  <c r="V19" i="11"/>
  <c r="U19" i="11"/>
  <c r="T19" i="11"/>
  <c r="S19" i="11"/>
  <c r="M19" i="11"/>
  <c r="V18" i="11"/>
  <c r="U18" i="11"/>
  <c r="T18" i="11"/>
  <c r="S18" i="11"/>
  <c r="M18" i="11"/>
  <c r="V17" i="11"/>
  <c r="S17" i="11" s="1"/>
  <c r="U17" i="11"/>
  <c r="T17" i="11"/>
  <c r="M17" i="11"/>
  <c r="V16" i="11"/>
  <c r="U16" i="11"/>
  <c r="T16" i="11"/>
  <c r="S16" i="11"/>
  <c r="M16" i="11"/>
  <c r="V15" i="11"/>
  <c r="U15" i="11"/>
  <c r="T15" i="11"/>
  <c r="S15" i="11" s="1"/>
  <c r="M15" i="11"/>
  <c r="V14" i="11"/>
  <c r="U14" i="11"/>
  <c r="T14" i="11"/>
  <c r="S14" i="11"/>
  <c r="M14" i="11"/>
  <c r="V13" i="11"/>
  <c r="U13" i="11"/>
  <c r="T13" i="11"/>
  <c r="S13" i="11"/>
  <c r="M13" i="11"/>
  <c r="V12" i="11"/>
  <c r="U12" i="11"/>
  <c r="T12" i="11"/>
  <c r="S12" i="11"/>
  <c r="M12" i="11"/>
  <c r="V11" i="11"/>
  <c r="U11" i="11"/>
  <c r="T11" i="11"/>
  <c r="T9" i="11" s="1"/>
  <c r="S11" i="11"/>
  <c r="M11" i="11"/>
  <c r="V10" i="11"/>
  <c r="V9" i="11" s="1"/>
  <c r="U10" i="11"/>
  <c r="U9" i="11" s="1"/>
  <c r="T10" i="11"/>
  <c r="S10" i="11" s="1"/>
  <c r="M10" i="11"/>
  <c r="M9" i="11" s="1"/>
  <c r="R9" i="11"/>
  <c r="Q9" i="11"/>
  <c r="Q8" i="11" s="1"/>
  <c r="P9" i="11"/>
  <c r="P8" i="11" s="1"/>
  <c r="O9" i="11"/>
  <c r="O8" i="11" s="1"/>
  <c r="N9" i="11"/>
  <c r="N8" i="11" s="1"/>
  <c r="L9" i="11"/>
  <c r="K9" i="11"/>
  <c r="J9" i="11"/>
  <c r="I9" i="11"/>
  <c r="H9" i="11"/>
  <c r="G9" i="11"/>
  <c r="R8" i="11"/>
  <c r="I8" i="11"/>
  <c r="H8" i="11"/>
  <c r="G8" i="11"/>
  <c r="T8" i="11" l="1"/>
  <c r="M8" i="11"/>
  <c r="S76" i="11"/>
  <c r="S53" i="11"/>
  <c r="S9" i="11"/>
  <c r="U8" i="11"/>
  <c r="V8" i="11"/>
  <c r="S60" i="11"/>
  <c r="S8" i="11" l="1"/>
  <c r="C12" i="12" l="1"/>
  <c r="C11" i="12"/>
  <c r="C10" i="12"/>
  <c r="C9" i="12"/>
  <c r="C8" i="12"/>
  <c r="F11" i="13"/>
  <c r="F10" i="13"/>
  <c r="E10" i="13"/>
  <c r="D10" i="13"/>
  <c r="C10" i="13"/>
  <c r="F9" i="13"/>
  <c r="F8" i="13"/>
  <c r="F7" i="13" s="1"/>
  <c r="E7" i="13"/>
  <c r="D7" i="13"/>
  <c r="C7" i="13"/>
  <c r="C7" i="12" l="1"/>
  <c r="C6" i="12" s="1"/>
  <c r="D12" i="12" s="1"/>
  <c r="D7" i="12" l="1"/>
  <c r="D11" i="12"/>
  <c r="D10" i="12"/>
  <c r="D9" i="12"/>
  <c r="D8" i="12"/>
  <c r="H32" i="3"/>
  <c r="H31" i="3" s="1"/>
  <c r="H27" i="3"/>
  <c r="H28" i="3"/>
  <c r="H29" i="3"/>
  <c r="H30" i="3"/>
  <c r="H26" i="3"/>
  <c r="H12" i="3"/>
  <c r="I25" i="3"/>
  <c r="J21" i="3"/>
  <c r="I21" i="3"/>
  <c r="D25" i="3"/>
  <c r="D21" i="3"/>
  <c r="E31" i="3"/>
  <c r="F31" i="3"/>
  <c r="G31" i="3"/>
  <c r="I31" i="3"/>
  <c r="J31" i="3"/>
  <c r="E25" i="3"/>
  <c r="F25" i="3"/>
  <c r="G25" i="3"/>
  <c r="J25" i="3"/>
  <c r="E21" i="3"/>
  <c r="F21" i="3"/>
  <c r="G21" i="3"/>
  <c r="G20" i="3" s="1"/>
  <c r="E18" i="3"/>
  <c r="E17" i="3" s="1"/>
  <c r="F18" i="3"/>
  <c r="F17" i="3" s="1"/>
  <c r="G18" i="3"/>
  <c r="G17" i="3" s="1"/>
  <c r="I18" i="3"/>
  <c r="I17" i="3" s="1"/>
  <c r="E15" i="3"/>
  <c r="F15" i="3"/>
  <c r="G15" i="3"/>
  <c r="I15" i="3"/>
  <c r="E11" i="3"/>
  <c r="F11" i="3"/>
  <c r="G11" i="3"/>
  <c r="I11" i="3"/>
  <c r="J11" i="3"/>
  <c r="J10" i="3" s="1"/>
  <c r="D11" i="3"/>
  <c r="H22" i="3"/>
  <c r="H24" i="3"/>
  <c r="D31" i="3"/>
  <c r="H13" i="3"/>
  <c r="H14" i="3"/>
  <c r="H16" i="3"/>
  <c r="H15" i="3" s="1"/>
  <c r="H19" i="3"/>
  <c r="H18" i="3" s="1"/>
  <c r="H17" i="3" s="1"/>
  <c r="D18" i="3"/>
  <c r="D17" i="3" s="1"/>
  <c r="D15" i="3"/>
  <c r="D10" i="3" s="1"/>
  <c r="D6" i="12" l="1"/>
  <c r="F20" i="3"/>
  <c r="D20" i="3"/>
  <c r="D9" i="3" s="1"/>
  <c r="G10" i="3"/>
  <c r="G9" i="3" s="1"/>
  <c r="F10" i="3"/>
  <c r="E10" i="3"/>
  <c r="I20" i="3"/>
  <c r="I10" i="3"/>
  <c r="H25" i="3"/>
  <c r="E20" i="3"/>
  <c r="E9" i="3" s="1"/>
  <c r="H11" i="3"/>
  <c r="H10" i="3" s="1"/>
  <c r="H21" i="3"/>
  <c r="J20" i="3"/>
  <c r="J9" i="3" s="1"/>
  <c r="F9" i="3" l="1"/>
  <c r="H20" i="3"/>
  <c r="H9" i="3" s="1"/>
  <c r="I9" i="3"/>
</calcChain>
</file>

<file path=xl/sharedStrings.xml><?xml version="1.0" encoding="utf-8"?>
<sst xmlns="http://schemas.openxmlformats.org/spreadsheetml/2006/main" count="415" uniqueCount="232">
  <si>
    <t>TT</t>
  </si>
  <si>
    <t>Thời gian KC-HT</t>
  </si>
  <si>
    <t>Tổng mức đầu tư</t>
  </si>
  <si>
    <t>Chủ đầu tư</t>
  </si>
  <si>
    <t>Ghi chú</t>
  </si>
  <si>
    <t>Danh mục công trình/dự án</t>
  </si>
  <si>
    <t>TỔNG CỘNG:</t>
  </si>
  <si>
    <t>Trong đó</t>
  </si>
  <si>
    <t>2019</t>
  </si>
  <si>
    <t>Trong đó: Vốn ĐTC xã</t>
  </si>
  <si>
    <t>NS xã đã bố trí đến 31/12/2020</t>
  </si>
  <si>
    <t>KH vốn năm 2021</t>
  </si>
  <si>
    <t>Các nguồn thu khác</t>
  </si>
  <si>
    <t>Tiền 
đất</t>
  </si>
  <si>
    <t>KẾ HOẠCH ĐẦU TƯ XDCB NĂM 2021</t>
  </si>
  <si>
    <t>PHỤ LỤC</t>
  </si>
  <si>
    <t>1.1. Lĩnh vực giáo dục</t>
  </si>
  <si>
    <t>Cổng, hàng rào và đường nội bộ Trường mầm non Phúc Trạch, khu vực Phúc Khê</t>
  </si>
  <si>
    <t>Nhà lớp học 2 tầng 4 phòng trường Tiểu học số 3 Phúc Trạch</t>
  </si>
  <si>
    <t>Lát gạch sân nền trường TH số 1 Phúc Trạch</t>
  </si>
  <si>
    <t>1.2. Lĩnh vực văn hóa, TDTT</t>
  </si>
  <si>
    <t>Nhà văn hóa xã Phúc Trạch</t>
  </si>
  <si>
    <t>2. Các DA chuyển tiếp năm 2020</t>
  </si>
  <si>
    <t>2.1. Lĩnh vực giáo dục</t>
  </si>
  <si>
    <t>Hàng rào, sân trường MN Phúc Trạch</t>
  </si>
  <si>
    <t>3.1. Ngành, lĩnh vực Giao thông</t>
  </si>
  <si>
    <t>Kè chống lũ đường thôn 4 Phúc Đồng đi thôn 1 Thanh Sen xã Phúc Trạch</t>
  </si>
  <si>
    <t>Đường giao thông nội đồng</t>
  </si>
  <si>
    <t>3.2. Lĩnh vực văn hóa, TDTT</t>
  </si>
  <si>
    <t>Trụ sở làm việc xã Phúc Trạch</t>
  </si>
  <si>
    <t>Lát gạch sân nền phía trước nhà văn hóa cộng đồng xã Phúc Trạch</t>
  </si>
  <si>
    <t>Cổng, hàng rào trụ sở xã Phúc Trạch</t>
  </si>
  <si>
    <t>Hệ thống đường điện thắp sáng khu vực trung tâm xã (4 thôn Phúc Đồng)</t>
  </si>
  <si>
    <t>Nâng cấp, sửa chữa khuôn viên một số nhà văn hóa trên địa bàn xã</t>
  </si>
  <si>
    <t>3.3. Lĩnh vực giáo dục</t>
  </si>
  <si>
    <t xml:space="preserve"> Nhà lớp học 2 tầng 6 phòng Trường TH số 3 Phúc Trạch</t>
  </si>
  <si>
    <t>2017</t>
  </si>
  <si>
    <t>2020</t>
  </si>
  <si>
    <t>UBND xã Phúc Trạch</t>
  </si>
  <si>
    <t>3. Dự án khởi công mới năm 2021</t>
  </si>
  <si>
    <t>1.Công trình hoàn thành</t>
  </si>
  <si>
    <t>Xây dựng công trình Kênh mương thủy lợi tưới tiêu 2 vụ lúa khu vực Phúc Khê xã Phúc Trạch.</t>
  </si>
  <si>
    <t xml:space="preserve"> -</t>
  </si>
  <si>
    <r>
      <t>NS xã</t>
    </r>
    <r>
      <rPr>
        <sz val="12"/>
        <rFont val="Times New Roman"/>
        <family val="1"/>
      </rPr>
      <t>(nguồn ĐTC 2021-2025)</t>
    </r>
  </si>
  <si>
    <r>
      <t>Tổng số</t>
    </r>
    <r>
      <rPr>
        <sz val="12"/>
        <rFont val="Times New Roman"/>
        <family val="1"/>
      </rPr>
      <t>(tất cả các nguồn vố</t>
    </r>
    <r>
      <rPr>
        <b/>
        <sz val="12"/>
        <rFont val="Times New Roman"/>
        <family val="1"/>
      </rPr>
      <t>n)</t>
    </r>
  </si>
  <si>
    <t>(Kèm theo Kế hoạch số: 281/KH-UBND ngày 21 tháng 12 năm 2020)</t>
  </si>
  <si>
    <t>I</t>
  </si>
  <si>
    <t>II</t>
  </si>
  <si>
    <t>III</t>
  </si>
  <si>
    <t>Tổng số</t>
  </si>
  <si>
    <t>ĐVT: triệu đồng</t>
  </si>
  <si>
    <t>Nội dung</t>
  </si>
  <si>
    <t>KH năm 2026</t>
  </si>
  <si>
    <t>Phương án phân bổ</t>
  </si>
  <si>
    <t>Tổng cộng</t>
  </si>
  <si>
    <t>Ngân sách tập trung</t>
  </si>
  <si>
    <t>Nguồn thu cấp quyền sử dụng đất</t>
  </si>
  <si>
    <t>Bố trí các công trình hoàn thanh quyết toán và trả nợ XDCB giai đoạn 2021-2025</t>
  </si>
  <si>
    <t>Bố trí vốn để thực hiện nhiệm vụ chuẩn bị đầu tư, quy hoạch</t>
  </si>
  <si>
    <t>Bố trí vốn năm 2026 cho các dự án ngân sách xã phân bổ giai đoạn 2021-2025 chuyển tiếp sang giai đoạn 2026-2030</t>
  </si>
  <si>
    <t>Bố trí vốn cho dự án khởi công mới năm 2026</t>
  </si>
  <si>
    <t>Tỷ trọng
%</t>
  </si>
  <si>
    <t>Địa điểm xây dựng</t>
  </si>
  <si>
    <t>Hoàn thành</t>
  </si>
  <si>
    <t>Số quyết định, ngày, tháng, năm ban hành</t>
  </si>
  <si>
    <t>Trong đó: NSĐP</t>
  </si>
  <si>
    <t>Kế hoạch trung hạn giai đoạn 2021-2025</t>
  </si>
  <si>
    <t>Số vốn đã giao đến hết năm 2025</t>
  </si>
  <si>
    <t>Giai đoạn 2026-2030</t>
  </si>
  <si>
    <t>Kế hoạch vốn 2026</t>
  </si>
  <si>
    <t>TỔNG SỐ</t>
  </si>
  <si>
    <t>Phân bổ các nhiệm vụ theo thứ tự ưu tiên</t>
  </si>
  <si>
    <t>IV</t>
  </si>
  <si>
    <t xml:space="preserve">Dự án đã hoàn thành, đã quyết toán </t>
  </si>
  <si>
    <t>Sửa chữa trụ sở, khuôn viên, hàng rào Trụ sở Đảng ủy, HĐND, UBND xã Bắc Trạch</t>
  </si>
  <si>
    <t>Xã Bắc Trạch</t>
  </si>
  <si>
    <t>QĐ 141, 27/5/2022</t>
  </si>
  <si>
    <t>Hệ thống đường GTNT xã Bắc Trạch</t>
  </si>
  <si>
    <t>820/QĐ, 25/3/2021</t>
  </si>
  <si>
    <t>Xây dựng các tuyến kênh mương xã Bắc Trạch</t>
  </si>
  <si>
    <t>208/QĐ, 16/08/2021</t>
  </si>
  <si>
    <t>Nhà lớp học 2 tầng 06 phòng trường Mầm Non Bắc Trạch</t>
  </si>
  <si>
    <t>21/QĐ, 15/03/2022</t>
  </si>
  <si>
    <t>Xây dựng hàng rào, cổng, khuôn viên, bể nước, sân trường Mầm non Bắc Trạch</t>
  </si>
  <si>
    <t>QĐ 236, 04/11/2022</t>
  </si>
  <si>
    <t>Nâng cấp, sửa chữa đường liên thôn từ thôn 6 đi ngã ba xã Bắc Trạch</t>
  </si>
  <si>
    <t>QĐ 213, 25/8/2021</t>
  </si>
  <si>
    <t>Xây dựng nhà văn hóa thôn 4 xã Bắc Trạch</t>
  </si>
  <si>
    <t>92/QĐ, 15/04/2022</t>
  </si>
  <si>
    <t>Xây dựng nhà văn hóa thôn 5 xã Bắc Trạch</t>
  </si>
  <si>
    <t>61/QĐ, 30/03/2022</t>
  </si>
  <si>
    <t>Xây dựng nhà văn hóa thôn 7 xã Bắc Trạch</t>
  </si>
  <si>
    <t>QĐ 133, 17/5/2022</t>
  </si>
  <si>
    <t>Xây dựng nhà văn hóa thôn 8 xã Bắc Trạch</t>
  </si>
  <si>
    <t>QĐ 62, 08/06/2023</t>
  </si>
  <si>
    <t>Nhà vệ sinh, nhà để xe và hàng rào trường THCS Bắc Trạch</t>
  </si>
  <si>
    <t>QĐ 149, 6/6/2022</t>
  </si>
  <si>
    <t>Khuôn viên hàng rào trường THCS xã Bắc Trạch</t>
  </si>
  <si>
    <t>QĐ 209, 19/9/2022</t>
  </si>
  <si>
    <t>Hệ thống mương cấp 2 từ nhà thờ họ Ngô về Hà Luật</t>
  </si>
  <si>
    <t>QĐ 80, 28/6/2023</t>
  </si>
  <si>
    <t>Mở rộng đường liên thôn và cống tiêu úng từ thôn 1 đi thôn 6</t>
  </si>
  <si>
    <t>QĐ 68, 31/3/2022</t>
  </si>
  <si>
    <t>Xây dựng mới nhà văn hóa thôn 2 xã Bắc Trạch</t>
  </si>
  <si>
    <t>QĐ 144, 17/11/2023</t>
  </si>
  <si>
    <t>Xây dựng mới nhà văn hóa thôn 3 xã Bắc Trạch</t>
  </si>
  <si>
    <t>QĐ 154, 30/11/2023</t>
  </si>
  <si>
    <t>Xây dựng mới nhà văn hóa thôn 6 xã Bắc Trạch</t>
  </si>
  <si>
    <t>QĐ 160, 30/11/2023</t>
  </si>
  <si>
    <t>Xây dựng mới nhà văn hóa thôn 9 xã Bắc Trạch</t>
  </si>
  <si>
    <t>QĐ 157, 30/11/2023</t>
  </si>
  <si>
    <t>Đường GTNT trục ông Hà đến trục lối bà Hồng thôn 5</t>
  </si>
  <si>
    <t>QĐ 101, 22/08/2023</t>
  </si>
  <si>
    <t>Nhà thi đấu đa năng trường tiểu học Bắc Trạch</t>
  </si>
  <si>
    <t>QĐ 24, 03/03/2022</t>
  </si>
  <si>
    <t>Tuyến đường bê tông và hệ thống thoát nước đồng Hà Luật thôn 1, xã Bắc Trạch (Giai đoạn 2)</t>
  </si>
  <si>
    <t>QĐ 193, 30/03/2022</t>
  </si>
  <si>
    <t>Nâng cấp các tuyến đường quốc lộ 1A đi đường quan xã Bắc Trạch</t>
  </si>
  <si>
    <t>QĐ 298a,
01/12/2022</t>
  </si>
  <si>
    <t>Xây dựng sân, hàng rào, Nhà văn hóa thôn 3, 6, 9 xã Bắc Trạch ( Mã CT: 10492)</t>
  </si>
  <si>
    <t>QĐ 43, ngày 25/06/2024</t>
  </si>
  <si>
    <t>Xây dựng sân hàng rào nhà văn hóa 2,7,8 xã Bắc Trạch</t>
  </si>
  <si>
    <t xml:space="preserve">Nâng cấp sửa chữa, cải tạo phòng làm việc, phòng truyền thống, phòng lưu trữ hồ sơ và mua sắm cơ sở vật chất trang thiết bị ở hội trường UBND và các phòng làm việc </t>
  </si>
  <si>
    <t>QĐ 68, 15/06/2023</t>
  </si>
  <si>
    <t>Sửa chữa nhà vệ sinh, nhà để xe trường TH Bắc Trạch</t>
  </si>
  <si>
    <t>QĐ 113, 15/04/2025</t>
  </si>
  <si>
    <t>Nâng cấp mua sắm trang thiết bị phục vụ các hoạt động hội trường và các phòng làm việc UBND xã</t>
  </si>
  <si>
    <t>Nâng cấp, sửa chữa chợ Bắc Trạch</t>
  </si>
  <si>
    <t>QĐ 137, 13/11/2023</t>
  </si>
  <si>
    <t>Hàng rào bến cá, khu dịch vụ hậu cần nghề cá Thanh Xuân</t>
  </si>
  <si>
    <t>2024</t>
  </si>
  <si>
    <t>2025</t>
  </si>
  <si>
    <t>Đường bê tông từ xóm 7 Tiền Phong đi hồ Con Ruộng, xã Thanh Trạch (giai đoạn 2)</t>
  </si>
  <si>
    <t>Số  71/QĐ-UBND Ngày 04/07/2022</t>
  </si>
  <si>
    <t>Tuyến đường BTXM từ xóm 8 đi Đồng Đội thôn Tiền Phong</t>
  </si>
  <si>
    <t>Số  109/QĐ-UBND Ngày 01/6/2021</t>
  </si>
  <si>
    <t>Xây dựng, nâng cấp phòng học trường Mầm non Hạ Trạch. Hạng mục: Nhà lớp học 2 tầng 6 phòng</t>
  </si>
  <si>
    <t>Nhà lớp học giáo dục thể chất, nghệ thuật trường Mầm non Hạ Trạch</t>
  </si>
  <si>
    <t>Công trình sân, cổng hàng rào trường mầm non xã Hạ Trạch. Hạng mục: Gồm: Sân, cổng hàng rào Trường Mầm non xã Hạ Trạch</t>
  </si>
  <si>
    <t>Hệ thống đường GTNT theo tiêu chí XD năm 2016</t>
  </si>
  <si>
    <t>Hệ thống đường GTNT theo tiêu chí XD NTM giai đoạn 2 năm 2016. Hạng mục: Gồm 3 tuyến đường xóm thôn 4, thôn 8, thôn 9 Hạ Trạch</t>
  </si>
  <si>
    <t>Hội trường kiêm trụ sở xã Hạ Trạch</t>
  </si>
  <si>
    <t xml:space="preserve">Sữa chữa, nâng cấp nhà làm việc, sân , cổng, tường rào trụ sở xã </t>
  </si>
  <si>
    <t>Nhà hiệu bộ trường Tiểu học  Hạ Trạch</t>
  </si>
  <si>
    <t>Cải tạo nâng cấp sữa chữa trạm tuyền thanh có dây xã Hạ Trạch</t>
  </si>
  <si>
    <t>Nâng cấp khuôn viên nhà bếp ăn bán trú Trường TH Hạ Trạch</t>
  </si>
  <si>
    <t>Trường MN Mỹ Trạch 2 tầng 6 phòng ( Khu vực trung tâm)</t>
  </si>
  <si>
    <t>Nhà Văn hóa Thôn Liên Thủy</t>
  </si>
  <si>
    <t>số 178 ngày 20/12/2022</t>
  </si>
  <si>
    <t>Sữa chữa, nâng cấp Hồ chứa nước thôn 1 và tuyến kênh mương phục vụ sản xuất Nông nghiệp</t>
  </si>
  <si>
    <t>Bê tông hóa đường GTNT tuyến thôn 1,2,3,4,5,6,7 xã Mỹ Trạch</t>
  </si>
  <si>
    <t>Cầu đường bản xã Hạ Trạch</t>
  </si>
  <si>
    <t>Nhà Văn Hóa thôn 7</t>
  </si>
  <si>
    <t>Dự án đang triển khai</t>
  </si>
  <si>
    <t>Hệ thống đường giao thông nông thôn tại thôn 1, thôn 2, thôn 9 xã Bắc Trạch</t>
  </si>
  <si>
    <t xml:space="preserve"> Đường QL 1A thôn 1 đi đê Hữu tuyến sông Gianh - Lối ông Các thôn 1, lối hội trường Quyết Tiến ra vùng hồ tôm, đoạn thôn 2</t>
  </si>
  <si>
    <t>QĐ 289,
28/11/2022</t>
  </si>
  <si>
    <t>Mương thoát nước từ cổng Thanh Xuân đi Thanh Gianh</t>
  </si>
  <si>
    <t>2023</t>
  </si>
  <si>
    <t>Số  46/QĐ-UBND Ngày 04/5/2023</t>
  </si>
  <si>
    <t>Xây dựng dãy 6 phòng chức năng Trường TH số 2</t>
  </si>
  <si>
    <t>Số  180/QĐ-UBND Ngày 30/11/2023</t>
  </si>
  <si>
    <t>Tuyến đường Bàu Đưng thôn Tiền Phong</t>
  </si>
  <si>
    <t>Số  3944/QĐ-UBND Ngày 05/9/2024</t>
  </si>
  <si>
    <t>Tuyến đường từ nhà ông Lùng đến nhà bà Hồng xóm 1 thôn Tiền Phong</t>
  </si>
  <si>
    <t>Số  763/QĐ-UBND Ngày 14/10/2024</t>
  </si>
  <si>
    <t>Tuyến đường bê tông từ Đồng Bẫy đi hồ Mù U</t>
  </si>
  <si>
    <t>Số  375/QĐ-UBND Ngày 09/5/2024</t>
  </si>
  <si>
    <t>Xây mới phòng âm nhạc và phòng thể chất Trường Mầm non Thanh Trạch</t>
  </si>
  <si>
    <t>Số  608/QĐ-UBND Ngày 30/8/2024</t>
  </si>
  <si>
    <t>Nâng cấp, sửa chữa tuyến đường từ Quốc lộ 1A đi qua thôn Quyết Thắng vào đập Hồ Mù U</t>
  </si>
  <si>
    <t>Số 814/QĐ-UBND Ngày 25/10/2024</t>
  </si>
  <si>
    <t>Đường, mương thoát nước từ nhà ông Dương đến nhà ông Phúc, thôn Quyết Thắng</t>
  </si>
  <si>
    <t>2027</t>
  </si>
  <si>
    <t>Số 108/QĐ-UBND Ngày 10/3/2025</t>
  </si>
  <si>
    <t>Đường cấp phối xóm 3 đi xóm 5 thôn Tiền Phong</t>
  </si>
  <si>
    <t>Số 235/QĐ-UBND Ngày 25/4/2025</t>
  </si>
  <si>
    <t>Tuyến mương bê tông xóm 7 thôn Tiền Phong</t>
  </si>
  <si>
    <t>Hàng rào, khuôn viên Trường TH Mỹ Trạch</t>
  </si>
  <si>
    <t>Bê tông đường Giao thông và hệ thống điện chiếu sáng bao quanh chợ Mỹ Trạch</t>
  </si>
  <si>
    <t>Nâng cấp khuôn viên trung tâm văn hóa xã Mỹ Trạch</t>
  </si>
  <si>
    <t>Sơn, sửa chữa cửa phòng học Trường TH số 2 Thanh Trạch</t>
  </si>
  <si>
    <t xml:space="preserve">Xây dựng Nhà hiệu bộ trường Mầm Non Hạ Trạch xã Hạ Mỹ </t>
  </si>
  <si>
    <t>Công trình đã hoàn thành, chưa quyết toán</t>
  </si>
  <si>
    <t>Dự án khởi công mới năm 2026</t>
  </si>
  <si>
    <t>Trong đó:</t>
  </si>
  <si>
    <t>Nguồn đất</t>
  </si>
  <si>
    <t>Nguồn tập trung</t>
  </si>
  <si>
    <t>Nguồn khác</t>
  </si>
  <si>
    <t>Trụ sở Trung tâm phục vụ Hành chính công xã Bắc Trạch</t>
  </si>
  <si>
    <t>Sửa chữa Trụ sở HĐND và UBND xã Bắc Trạch</t>
  </si>
  <si>
    <t>Nâng cấp đường giao thông và hệ thống thoát nước xóm 9, thôn 5 Hạ Trạch</t>
  </si>
  <si>
    <t>Nâng cấp đường giao thông từ đường liên xã đi Trường Mầm non Mỹ Trạch</t>
  </si>
  <si>
    <t>Nhiệm vụ chuẩn bị đầu tư, quy hoạch</t>
  </si>
  <si>
    <t>Tiết kiệm 5%</t>
  </si>
  <si>
    <t>Hệ thống đèn tín hiệu giao thông tại nút giao đường vào trụ sở UBND xã với QL1A</t>
  </si>
  <si>
    <t>V</t>
  </si>
  <si>
    <t>VI</t>
  </si>
  <si>
    <t>Phụ lục 03</t>
  </si>
  <si>
    <t>Nguồn đóng góp nhân dân</t>
  </si>
  <si>
    <t>Quyết định đầu tư chủ trương đầu tư</t>
  </si>
  <si>
    <t>Sửa chữa Trụ sở Đảng ủy  xã Bắc Trạch</t>
  </si>
  <si>
    <t>Hệ thống camera an ninh trên địa bàn xã Bắc Trạch</t>
  </si>
  <si>
    <t>Nâng cấp đường giao thông và hệ thống thoát nước khu vực Đồng Miếu thôn Thanh Vinh</t>
  </si>
  <si>
    <t>Sửa chữa, khắc phục khẩn cấp bờ sông Son đoạn qua thôn Liên Thuỷ do ảnh hưởng mưa lũ</t>
  </si>
  <si>
    <t>PHỤ LỤC 01: CƠ CẤU ĐIỀU CHỈNH, BỔ SUNG NGUỒN VỐN ĐẦU TƯ CÔNG NĂM 2026</t>
  </si>
  <si>
    <t>KH năm 2026 điều chỉnh</t>
  </si>
  <si>
    <t>KH năm 2026 sau điều chỉnh</t>
  </si>
  <si>
    <t>Tăng</t>
  </si>
  <si>
    <t>Giảm</t>
  </si>
  <si>
    <t>-</t>
  </si>
  <si>
    <t xml:space="preserve">PHỤ LỤC 02: PHƯƠNG ÁN ĐIỀU CHỈNH, BỔ SUNG NGUỒN VỐN ĐẦU TƯ CÔNG NĂM 2026 </t>
  </si>
  <si>
    <t>KH năm 2026 ĐC</t>
  </si>
  <si>
    <t xml:space="preserve">Khởi công </t>
  </si>
  <si>
    <t>Điều chỉnh</t>
  </si>
  <si>
    <t>Kế hoạch vốn 2026 sau điều chỉnh</t>
  </si>
  <si>
    <t>Cải tạo, sửa chữa các dãy nhà lớp học Trường THCS Bắc Trạch</t>
  </si>
  <si>
    <t>Cải tạo nhà lớp học, xây mới nhà vệ sinh Trường tiểu học Hạ Trạch - Xây mới nhà bảo vệ, cải tạo cổng, tường rào, sân Trường Mầm non Liên Trạch</t>
  </si>
  <si>
    <t>Nâng cấp đường giao thông và hệ thống thoát nước đường vào Trường Tiểu học  số 1 Thanh Trạch</t>
  </si>
  <si>
    <t>ĐC TMĐT:  1.600trđ</t>
  </si>
  <si>
    <t>ĐC tên: Sửa chữa UBMTTQ xã Bắc Trạch</t>
  </si>
  <si>
    <t>Khắc phục và nâng cấp các tuyến kênh mương phục vụ sản xuất nông nghiệp</t>
  </si>
  <si>
    <t>Sửa chữa Trụ sở Ủy ban MTTQVN xã Bắc Trạch</t>
  </si>
  <si>
    <t>Cải tạo, sửa chữa các dãy nhà lớp học, cổng, hàng rào Trường Mầm non Thanh Trạch</t>
  </si>
  <si>
    <t>Cải tạo, sửa chữa dãy nhà lớp học và các hạng mục phụ trợ Trường tiểu học Liên Trạch</t>
  </si>
  <si>
    <t>(Kèm theo Nghị quyết số:        /NQ-HĐND ngày      tháng 7 năm 2026 của HĐND xã)</t>
  </si>
  <si>
    <t>Dừng triển khai</t>
  </si>
  <si>
    <t>Phát sinh nhu cầu</t>
  </si>
  <si>
    <t>Hết nhu cầu TT</t>
  </si>
  <si>
    <t>Đảm bảo tỷ lệ giải ngân</t>
  </si>
  <si>
    <t>Trong đó, Vốn CTMTQG NTM: 525,98 trđ
Phát sinh nhu cầu</t>
  </si>
  <si>
    <t>PHỤ LỤC 03: ĐIỀU CHỈNH, BỔ SUNG KẾ HOẠCH ĐẦU TƯ CÔNG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</si>
</sst>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#,##0;\-#,##0;\-"/>
    <numFmt numFmtId="165" formatCode="_(* #,##0_);_(* \(#,##0\);_(* &quot;-&quot;??_);_(@_)"/>
    <numFmt numFmtId="166" formatCode="#,##0.0"/>
    <numFmt numFmtId="167" formatCode="_(* #,##0.0_);_(* \(#,##0.0\);_(* &quot;-&quot;??_);_(@_)"/>
    <numFmt numFmtId="168" formatCode="_(* #,##0.0_);_(* \(#,##0.0\);_(* &quot;-&quot;?_);_(@_)"/>
    <numFmt numFmtId="169" formatCode="_(* #,##0.000000_);_(* \(#,##0.000000\);_(* &quot;-&quot;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0"/>
      <name val=".VnTime"/>
      <family val="2"/>
    </font>
    <font>
      <sz val="8"/>
      <color indexed="8"/>
      <name val="Arial"/>
      <family val="2"/>
    </font>
    <font>
      <sz val="14"/>
      <name val=".VnTime"/>
      <family val="2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/>
  </cellStyleXfs>
  <cellXfs count="196">
    <xf numFmtId="0" fontId="0" fillId="0" borderId="0" xfId="0"/>
    <xf numFmtId="164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3" fontId="8" fillId="2" borderId="5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vertical="center" wrapText="1"/>
    </xf>
    <xf numFmtId="164" fontId="2" fillId="2" borderId="16" xfId="0" applyNumberFormat="1" applyFont="1" applyFill="1" applyBorder="1" applyAlignment="1">
      <alignment horizontal="left" vertical="center" wrapText="1"/>
    </xf>
    <xf numFmtId="49" fontId="2" fillId="0" borderId="16" xfId="8" applyNumberFormat="1" applyFont="1" applyFill="1" applyBorder="1" applyAlignment="1">
      <alignment horizontal="center" vertical="center" wrapText="1"/>
    </xf>
    <xf numFmtId="165" fontId="2" fillId="2" borderId="16" xfId="1" applyNumberFormat="1" applyFont="1" applyFill="1" applyBorder="1" applyAlignment="1">
      <alignment horizontal="right" vertical="center" wrapText="1"/>
    </xf>
    <xf numFmtId="3" fontId="2" fillId="0" borderId="16" xfId="8" applyNumberFormat="1" applyFont="1" applyFill="1" applyBorder="1" applyAlignment="1">
      <alignment vertical="center" wrapText="1"/>
    </xf>
    <xf numFmtId="164" fontId="2" fillId="0" borderId="5" xfId="0" applyNumberFormat="1" applyFont="1" applyFill="1" applyBorder="1" applyAlignment="1">
      <alignment vertical="center" wrapText="1"/>
    </xf>
    <xf numFmtId="3" fontId="2" fillId="2" borderId="17" xfId="8" applyNumberFormat="1" applyFont="1" applyFill="1" applyBorder="1" applyAlignment="1">
      <alignment vertical="center" wrapText="1"/>
    </xf>
    <xf numFmtId="49" fontId="2" fillId="0" borderId="17" xfId="8" applyNumberFormat="1" applyFont="1" applyFill="1" applyBorder="1" applyAlignment="1">
      <alignment horizontal="center" vertical="center" wrapText="1"/>
    </xf>
    <xf numFmtId="3" fontId="2" fillId="0" borderId="17" xfId="8" applyNumberFormat="1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vertical="center"/>
    </xf>
    <xf numFmtId="164" fontId="8" fillId="2" borderId="5" xfId="0" applyNumberFormat="1" applyFont="1" applyFill="1" applyBorder="1" applyAlignment="1">
      <alignment horizontal="right" vertical="center" wrapText="1"/>
    </xf>
    <xf numFmtId="164" fontId="8" fillId="2" borderId="5" xfId="0" applyNumberFormat="1" applyFont="1" applyFill="1" applyBorder="1" applyAlignment="1">
      <alignment vertical="center" wrapText="1"/>
    </xf>
    <xf numFmtId="166" fontId="2" fillId="0" borderId="16" xfId="8" applyNumberFormat="1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vertical="center"/>
    </xf>
    <xf numFmtId="3" fontId="2" fillId="2" borderId="16" xfId="8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left" vertical="center" wrapText="1"/>
    </xf>
    <xf numFmtId="49" fontId="2" fillId="0" borderId="18" xfId="8" applyNumberFormat="1" applyFont="1" applyFill="1" applyBorder="1" applyAlignment="1">
      <alignment horizontal="center" vertical="center" wrapText="1"/>
    </xf>
    <xf numFmtId="165" fontId="2" fillId="2" borderId="18" xfId="1" applyNumberFormat="1" applyFont="1" applyFill="1" applyBorder="1" applyAlignment="1">
      <alignment horizontal="right" vertical="center" wrapText="1"/>
    </xf>
    <xf numFmtId="3" fontId="2" fillId="0" borderId="18" xfId="8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3" fontId="2" fillId="2" borderId="4" xfId="8" applyNumberFormat="1" applyFont="1" applyFill="1" applyBorder="1" applyAlignment="1">
      <alignment vertical="center" wrapText="1"/>
    </xf>
    <xf numFmtId="49" fontId="2" fillId="0" borderId="4" xfId="8" applyNumberFormat="1" applyFont="1" applyFill="1" applyBorder="1" applyAlignment="1">
      <alignment horizontal="center" vertical="center" wrapText="1"/>
    </xf>
    <xf numFmtId="3" fontId="2" fillId="0" borderId="4" xfId="8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vertical="center"/>
    </xf>
    <xf numFmtId="3" fontId="2" fillId="2" borderId="5" xfId="8" applyNumberFormat="1" applyFont="1" applyFill="1" applyBorder="1" applyAlignment="1">
      <alignment vertical="center" wrapText="1"/>
    </xf>
    <xf numFmtId="3" fontId="2" fillId="0" borderId="5" xfId="8" applyNumberFormat="1" applyFont="1" applyFill="1" applyBorder="1" applyAlignment="1">
      <alignment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vertical="center"/>
    </xf>
    <xf numFmtId="164" fontId="2" fillId="0" borderId="15" xfId="0" applyNumberFormat="1" applyFont="1" applyFill="1" applyBorder="1" applyAlignment="1">
      <alignment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66" fontId="2" fillId="2" borderId="15" xfId="8" applyNumberFormat="1" applyFont="1" applyFill="1" applyBorder="1" applyAlignment="1">
      <alignment vertical="center" wrapText="1"/>
    </xf>
    <xf numFmtId="166" fontId="2" fillId="0" borderId="15" xfId="8" applyNumberFormat="1" applyFont="1" applyFill="1" applyBorder="1" applyAlignment="1">
      <alignment vertical="center" wrapText="1"/>
    </xf>
    <xf numFmtId="164" fontId="2" fillId="2" borderId="15" xfId="0" applyNumberFormat="1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164" fontId="2" fillId="2" borderId="16" xfId="0" applyNumberFormat="1" applyFont="1" applyFill="1" applyBorder="1" applyAlignment="1">
      <alignment vertical="center" wrapText="1"/>
    </xf>
    <xf numFmtId="164" fontId="7" fillId="2" borderId="16" xfId="0" applyNumberFormat="1" applyFont="1" applyFill="1" applyBorder="1" applyAlignment="1">
      <alignment horizontal="center" vertical="center" wrapText="1"/>
    </xf>
    <xf numFmtId="166" fontId="2" fillId="2" borderId="17" xfId="8" applyNumberFormat="1" applyFont="1" applyFill="1" applyBorder="1" applyAlignment="1">
      <alignment vertical="center" wrapText="1"/>
    </xf>
    <xf numFmtId="166" fontId="2" fillId="0" borderId="17" xfId="8" applyNumberFormat="1" applyFont="1" applyFill="1" applyBorder="1" applyAlignment="1">
      <alignment vertical="center" wrapText="1"/>
    </xf>
    <xf numFmtId="164" fontId="2" fillId="2" borderId="17" xfId="0" applyNumberFormat="1" applyFont="1" applyFill="1" applyBorder="1" applyAlignment="1">
      <alignment vertical="center" wrapText="1"/>
    </xf>
    <xf numFmtId="164" fontId="7" fillId="2" borderId="17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left" vertical="center" wrapText="1"/>
    </xf>
    <xf numFmtId="164" fontId="2" fillId="2" borderId="15" xfId="0" applyNumberFormat="1" applyFont="1" applyFill="1" applyBorder="1" applyAlignment="1">
      <alignment horizontal="left" vertical="center" wrapText="1"/>
    </xf>
    <xf numFmtId="49" fontId="2" fillId="0" borderId="15" xfId="8" applyNumberFormat="1" applyFont="1" applyFill="1" applyBorder="1" applyAlignment="1">
      <alignment horizontal="center" vertical="center" wrapText="1"/>
    </xf>
    <xf numFmtId="165" fontId="2" fillId="2" borderId="15" xfId="1" applyNumberFormat="1" applyFont="1" applyFill="1" applyBorder="1" applyAlignment="1">
      <alignment horizontal="right" vertical="center" wrapText="1"/>
    </xf>
    <xf numFmtId="3" fontId="2" fillId="0" borderId="15" xfId="8" applyNumberFormat="1" applyFont="1" applyFill="1" applyBorder="1" applyAlignment="1">
      <alignment vertical="center" wrapText="1"/>
    </xf>
    <xf numFmtId="164" fontId="2" fillId="2" borderId="17" xfId="0" applyNumberFormat="1" applyFont="1" applyFill="1" applyBorder="1" applyAlignment="1">
      <alignment horizontal="left" vertical="center" wrapText="1"/>
    </xf>
    <xf numFmtId="165" fontId="2" fillId="2" borderId="17" xfId="1" applyNumberFormat="1" applyFont="1" applyFill="1" applyBorder="1" applyAlignment="1">
      <alignment horizontal="right" vertical="center" wrapText="1"/>
    </xf>
    <xf numFmtId="164" fontId="2" fillId="2" borderId="16" xfId="0" quotePrefix="1" applyNumberFormat="1" applyFont="1" applyFill="1" applyBorder="1" applyAlignment="1">
      <alignment horizontal="center" vertical="center" wrapText="1"/>
    </xf>
    <xf numFmtId="164" fontId="2" fillId="2" borderId="5" xfId="0" quotePrefix="1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right" vertical="center"/>
    </xf>
    <xf numFmtId="164" fontId="2" fillId="2" borderId="15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horizontal="right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vertical="center"/>
    </xf>
    <xf numFmtId="164" fontId="2" fillId="2" borderId="16" xfId="0" applyNumberFormat="1" applyFont="1" applyFill="1" applyBorder="1" applyAlignment="1">
      <alignment horizontal="right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vertical="center"/>
    </xf>
    <xf numFmtId="164" fontId="2" fillId="2" borderId="17" xfId="0" applyNumberFormat="1" applyFont="1" applyFill="1" applyBorder="1" applyAlignment="1">
      <alignment horizontal="right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horizontal="right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5" fontId="15" fillId="0" borderId="5" xfId="1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167" fontId="15" fillId="0" borderId="0" xfId="1" applyNumberFormat="1" applyFont="1" applyAlignment="1">
      <alignment vertical="center"/>
    </xf>
    <xf numFmtId="167" fontId="10" fillId="0" borderId="0" xfId="1" applyNumberFormat="1" applyFont="1" applyAlignment="1">
      <alignment vertical="center"/>
    </xf>
    <xf numFmtId="167" fontId="16" fillId="0" borderId="0" xfId="1" applyNumberFormat="1" applyFont="1" applyAlignment="1">
      <alignment vertical="center"/>
    </xf>
    <xf numFmtId="167" fontId="15" fillId="0" borderId="0" xfId="1" applyNumberFormat="1" applyFont="1" applyAlignment="1">
      <alignment horizontal="center" vertical="center"/>
    </xf>
    <xf numFmtId="167" fontId="12" fillId="0" borderId="0" xfId="1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165" fontId="12" fillId="0" borderId="5" xfId="1" applyNumberFormat="1" applyFont="1" applyBorder="1" applyAlignment="1">
      <alignment horizontal="center" vertical="center"/>
    </xf>
    <xf numFmtId="167" fontId="15" fillId="0" borderId="5" xfId="1" applyNumberFormat="1" applyFont="1" applyBorder="1" applyAlignment="1">
      <alignment horizontal="center" vertical="center"/>
    </xf>
    <xf numFmtId="167" fontId="12" fillId="0" borderId="5" xfId="1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6" fillId="0" borderId="5" xfId="0" quotePrefix="1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167" fontId="16" fillId="0" borderId="5" xfId="1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67" fontId="15" fillId="0" borderId="5" xfId="1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167" fontId="14" fillId="2" borderId="18" xfId="1" applyNumberFormat="1" applyFont="1" applyFill="1" applyBorder="1" applyAlignment="1">
      <alignment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165" fontId="8" fillId="2" borderId="4" xfId="1" applyNumberFormat="1" applyFont="1" applyFill="1" applyBorder="1" applyAlignment="1">
      <alignment horizontal="center" vertical="center" wrapText="1"/>
    </xf>
    <xf numFmtId="165" fontId="8" fillId="2" borderId="9" xfId="1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168" fontId="17" fillId="2" borderId="5" xfId="0" applyNumberFormat="1" applyFont="1" applyFill="1" applyBorder="1" applyAlignment="1">
      <alignment vertical="center"/>
    </xf>
    <xf numFmtId="169" fontId="17" fillId="2" borderId="0" xfId="0" applyNumberFormat="1" applyFont="1" applyFill="1" applyAlignment="1">
      <alignment vertical="center"/>
    </xf>
    <xf numFmtId="0" fontId="17" fillId="2" borderId="5" xfId="0" applyFont="1" applyFill="1" applyBorder="1" applyAlignment="1">
      <alignment vertical="center" wrapText="1"/>
    </xf>
    <xf numFmtId="167" fontId="17" fillId="2" borderId="5" xfId="0" applyNumberFormat="1" applyFont="1" applyFill="1" applyBorder="1" applyAlignment="1">
      <alignment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horizontal="center" vertical="center" wrapText="1"/>
    </xf>
    <xf numFmtId="167" fontId="14" fillId="2" borderId="16" xfId="1" applyNumberFormat="1" applyFont="1" applyFill="1" applyBorder="1" applyAlignment="1">
      <alignment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vertical="center" wrapText="1"/>
    </xf>
    <xf numFmtId="167" fontId="14" fillId="2" borderId="19" xfId="1" applyNumberFormat="1" applyFont="1" applyFill="1" applyBorder="1" applyAlignment="1">
      <alignment vertical="center"/>
    </xf>
    <xf numFmtId="167" fontId="17" fillId="2" borderId="5" xfId="1" applyNumberFormat="1" applyFont="1" applyFill="1" applyBorder="1" applyAlignment="1">
      <alignment vertical="center"/>
    </xf>
    <xf numFmtId="164" fontId="8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5" fontId="8" fillId="2" borderId="5" xfId="1" applyNumberFormat="1" applyFont="1" applyFill="1" applyBorder="1" applyAlignment="1">
      <alignment horizontal="center" vertical="center" wrapText="1"/>
    </xf>
    <xf numFmtId="165" fontId="8" fillId="2" borderId="11" xfId="1" applyNumberFormat="1" applyFont="1" applyFill="1" applyBorder="1" applyAlignment="1">
      <alignment horizontal="center" vertical="center" wrapText="1"/>
    </xf>
    <xf numFmtId="165" fontId="8" fillId="2" borderId="8" xfId="1" applyNumberFormat="1" applyFont="1" applyFill="1" applyBorder="1" applyAlignment="1">
      <alignment horizontal="center" vertical="center" wrapText="1"/>
    </xf>
    <xf numFmtId="165" fontId="8" fillId="2" borderId="9" xfId="1" applyNumberFormat="1" applyFont="1" applyFill="1" applyBorder="1" applyAlignment="1">
      <alignment horizontal="center" vertical="center" wrapText="1"/>
    </xf>
    <xf numFmtId="165" fontId="8" fillId="2" borderId="6" xfId="1" applyNumberFormat="1" applyFont="1" applyFill="1" applyBorder="1" applyAlignment="1">
      <alignment horizontal="center" vertical="center" wrapText="1"/>
    </xf>
    <xf numFmtId="165" fontId="8" fillId="2" borderId="4" xfId="1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5" fontId="8" fillId="2" borderId="12" xfId="1" applyNumberFormat="1" applyFont="1" applyFill="1" applyBorder="1" applyAlignment="1">
      <alignment horizontal="center" vertical="center" wrapText="1"/>
    </xf>
    <xf numFmtId="165" fontId="8" fillId="2" borderId="13" xfId="1" applyNumberFormat="1" applyFont="1" applyFill="1" applyBorder="1" applyAlignment="1">
      <alignment horizontal="center" vertical="center" wrapText="1"/>
    </xf>
    <xf numFmtId="165" fontId="8" fillId="2" borderId="14" xfId="1" applyNumberFormat="1" applyFont="1" applyFill="1" applyBorder="1" applyAlignment="1">
      <alignment horizontal="center" vertical="center" wrapText="1"/>
    </xf>
  </cellXfs>
  <cellStyles count="16">
    <cellStyle name="Comma" xfId="1" builtinId="3"/>
    <cellStyle name="Comma 2" xfId="5"/>
    <cellStyle name="Comma 2 2" xfId="7"/>
    <cellStyle name="Comma 3" xfId="13"/>
    <cellStyle name="Normal" xfId="0" builtinId="0"/>
    <cellStyle name="Normal 13" xfId="14"/>
    <cellStyle name="Normal 2" xfId="4"/>
    <cellStyle name="Normal 2 2" xfId="6"/>
    <cellStyle name="Normal 3" xfId="2"/>
    <cellStyle name="Normal 3 19" xfId="10"/>
    <cellStyle name="Normal 3 2" xfId="9"/>
    <cellStyle name="Normal 4 3" xfId="15"/>
    <cellStyle name="Normal 4_04" xfId="3"/>
    <cellStyle name="Normal 6" xfId="11"/>
    <cellStyle name="Normal 8" xfId="12"/>
    <cellStyle name="Normal_BC nhanh thang 1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O%20TRINH.%20PL%20DTC%202026%20D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 DTC 2021"/>
      <sheetName val="PL 01 "/>
      <sheetName val="PL 02"/>
      <sheetName val="PL 03"/>
    </sheetNames>
    <sheetDataSet>
      <sheetData sheetId="0"/>
      <sheetData sheetId="1"/>
      <sheetData sheetId="2"/>
      <sheetData sheetId="3">
        <row r="9">
          <cell r="S9">
            <v>6448.9699999999993</v>
          </cell>
        </row>
        <row r="53">
          <cell r="S53">
            <v>934.10599999999999</v>
          </cell>
        </row>
        <row r="60">
          <cell r="S60">
            <v>7400</v>
          </cell>
        </row>
        <row r="76">
          <cell r="S76">
            <v>7004</v>
          </cell>
        </row>
        <row r="93">
          <cell r="S93">
            <v>900</v>
          </cell>
        </row>
        <row r="94">
          <cell r="S94">
            <v>1163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H20" sqref="H20"/>
    </sheetView>
  </sheetViews>
  <sheetFormatPr defaultColWidth="9.109375" defaultRowHeight="15.6" x14ac:dyDescent="0.3"/>
  <cols>
    <col min="1" max="1" width="4.5546875" style="85" customWidth="1"/>
    <col min="2" max="2" width="36.109375" style="84" customWidth="1"/>
    <col min="3" max="3" width="7.109375" style="85" customWidth="1"/>
    <col min="4" max="4" width="16.109375" style="86" customWidth="1"/>
    <col min="5" max="5" width="16" style="84" customWidth="1"/>
    <col min="6" max="6" width="14.44140625" style="87" customWidth="1"/>
    <col min="7" max="7" width="15.44140625" style="84" customWidth="1"/>
    <col min="8" max="9" width="14.44140625" style="84" customWidth="1"/>
    <col min="10" max="10" width="17.5546875" style="84" customWidth="1"/>
    <col min="11" max="11" width="11.44140625" style="84" customWidth="1"/>
    <col min="12" max="12" width="8.109375" style="85" customWidth="1"/>
    <col min="13" max="13" width="12.109375" style="84" customWidth="1"/>
    <col min="14" max="14" width="9.109375" style="84" bestFit="1" customWidth="1"/>
    <col min="15" max="15" width="13.109375" style="84" bestFit="1" customWidth="1"/>
    <col min="16" max="16" width="15.44140625" style="84" bestFit="1" customWidth="1"/>
    <col min="17" max="17" width="9.109375" style="84"/>
    <col min="18" max="18" width="20.44140625" style="84" customWidth="1"/>
    <col min="19" max="257" width="9.109375" style="84"/>
    <col min="258" max="258" width="6.109375" style="84" customWidth="1"/>
    <col min="259" max="259" width="39.44140625" style="84" customWidth="1"/>
    <col min="260" max="260" width="12.109375" style="84" customWidth="1"/>
    <col min="261" max="261" width="17.44140625" style="84" customWidth="1"/>
    <col min="262" max="262" width="11.44140625" style="84" customWidth="1"/>
    <col min="263" max="263" width="11.109375" style="84" customWidth="1"/>
    <col min="264" max="264" width="11" style="84" customWidth="1"/>
    <col min="265" max="265" width="10.109375" style="84" customWidth="1"/>
    <col min="266" max="266" width="10.44140625" style="84" customWidth="1"/>
    <col min="267" max="267" width="19.44140625" style="84" customWidth="1"/>
    <col min="268" max="268" width="13" style="84" customWidth="1"/>
    <col min="269" max="269" width="17.44140625" style="84" customWidth="1"/>
    <col min="270" max="270" width="9.109375" style="84" bestFit="1" customWidth="1"/>
    <col min="271" max="271" width="13.109375" style="84" bestFit="1" customWidth="1"/>
    <col min="272" max="272" width="15.44140625" style="84" bestFit="1" customWidth="1"/>
    <col min="273" max="273" width="9.109375" style="84"/>
    <col min="274" max="274" width="20.44140625" style="84" customWidth="1"/>
    <col min="275" max="513" width="9.109375" style="84"/>
    <col min="514" max="514" width="6.109375" style="84" customWidth="1"/>
    <col min="515" max="515" width="39.44140625" style="84" customWidth="1"/>
    <col min="516" max="516" width="12.109375" style="84" customWidth="1"/>
    <col min="517" max="517" width="17.44140625" style="84" customWidth="1"/>
    <col min="518" max="518" width="11.44140625" style="84" customWidth="1"/>
    <col min="519" max="519" width="11.109375" style="84" customWidth="1"/>
    <col min="520" max="520" width="11" style="84" customWidth="1"/>
    <col min="521" max="521" width="10.109375" style="84" customWidth="1"/>
    <col min="522" max="522" width="10.44140625" style="84" customWidth="1"/>
    <col min="523" max="523" width="19.44140625" style="84" customWidth="1"/>
    <col min="524" max="524" width="13" style="84" customWidth="1"/>
    <col min="525" max="525" width="17.44140625" style="84" customWidth="1"/>
    <col min="526" max="526" width="9.109375" style="84" bestFit="1" customWidth="1"/>
    <col min="527" max="527" width="13.109375" style="84" bestFit="1" customWidth="1"/>
    <col min="528" max="528" width="15.44140625" style="84" bestFit="1" customWidth="1"/>
    <col min="529" max="529" width="9.109375" style="84"/>
    <col min="530" max="530" width="20.44140625" style="84" customWidth="1"/>
    <col min="531" max="769" width="9.109375" style="84"/>
    <col min="770" max="770" width="6.109375" style="84" customWidth="1"/>
    <col min="771" max="771" width="39.44140625" style="84" customWidth="1"/>
    <col min="772" max="772" width="12.109375" style="84" customWidth="1"/>
    <col min="773" max="773" width="17.44140625" style="84" customWidth="1"/>
    <col min="774" max="774" width="11.44140625" style="84" customWidth="1"/>
    <col min="775" max="775" width="11.109375" style="84" customWidth="1"/>
    <col min="776" max="776" width="11" style="84" customWidth="1"/>
    <col min="777" max="777" width="10.109375" style="84" customWidth="1"/>
    <col min="778" max="778" width="10.44140625" style="84" customWidth="1"/>
    <col min="779" max="779" width="19.44140625" style="84" customWidth="1"/>
    <col min="780" max="780" width="13" style="84" customWidth="1"/>
    <col min="781" max="781" width="17.44140625" style="84" customWidth="1"/>
    <col min="782" max="782" width="9.109375" style="84" bestFit="1" customWidth="1"/>
    <col min="783" max="783" width="13.109375" style="84" bestFit="1" customWidth="1"/>
    <col min="784" max="784" width="15.44140625" style="84" bestFit="1" customWidth="1"/>
    <col min="785" max="785" width="9.109375" style="84"/>
    <col min="786" max="786" width="20.44140625" style="84" customWidth="1"/>
    <col min="787" max="1025" width="9.109375" style="84"/>
    <col min="1026" max="1026" width="6.109375" style="84" customWidth="1"/>
    <col min="1027" max="1027" width="39.44140625" style="84" customWidth="1"/>
    <col min="1028" max="1028" width="12.109375" style="84" customWidth="1"/>
    <col min="1029" max="1029" width="17.44140625" style="84" customWidth="1"/>
    <col min="1030" max="1030" width="11.44140625" style="84" customWidth="1"/>
    <col min="1031" max="1031" width="11.109375" style="84" customWidth="1"/>
    <col min="1032" max="1032" width="11" style="84" customWidth="1"/>
    <col min="1033" max="1033" width="10.109375" style="84" customWidth="1"/>
    <col min="1034" max="1034" width="10.44140625" style="84" customWidth="1"/>
    <col min="1035" max="1035" width="19.44140625" style="84" customWidth="1"/>
    <col min="1036" max="1036" width="13" style="84" customWidth="1"/>
    <col min="1037" max="1037" width="17.44140625" style="84" customWidth="1"/>
    <col min="1038" max="1038" width="9.109375" style="84" bestFit="1" customWidth="1"/>
    <col min="1039" max="1039" width="13.109375" style="84" bestFit="1" customWidth="1"/>
    <col min="1040" max="1040" width="15.44140625" style="84" bestFit="1" customWidth="1"/>
    <col min="1041" max="1041" width="9.109375" style="84"/>
    <col min="1042" max="1042" width="20.44140625" style="84" customWidth="1"/>
    <col min="1043" max="1281" width="9.109375" style="84"/>
    <col min="1282" max="1282" width="6.109375" style="84" customWidth="1"/>
    <col min="1283" max="1283" width="39.44140625" style="84" customWidth="1"/>
    <col min="1284" max="1284" width="12.109375" style="84" customWidth="1"/>
    <col min="1285" max="1285" width="17.44140625" style="84" customWidth="1"/>
    <col min="1286" max="1286" width="11.44140625" style="84" customWidth="1"/>
    <col min="1287" max="1287" width="11.109375" style="84" customWidth="1"/>
    <col min="1288" max="1288" width="11" style="84" customWidth="1"/>
    <col min="1289" max="1289" width="10.109375" style="84" customWidth="1"/>
    <col min="1290" max="1290" width="10.44140625" style="84" customWidth="1"/>
    <col min="1291" max="1291" width="19.44140625" style="84" customWidth="1"/>
    <col min="1292" max="1292" width="13" style="84" customWidth="1"/>
    <col min="1293" max="1293" width="17.44140625" style="84" customWidth="1"/>
    <col min="1294" max="1294" width="9.109375" style="84" bestFit="1" customWidth="1"/>
    <col min="1295" max="1295" width="13.109375" style="84" bestFit="1" customWidth="1"/>
    <col min="1296" max="1296" width="15.44140625" style="84" bestFit="1" customWidth="1"/>
    <col min="1297" max="1297" width="9.109375" style="84"/>
    <col min="1298" max="1298" width="20.44140625" style="84" customWidth="1"/>
    <col min="1299" max="1537" width="9.109375" style="84"/>
    <col min="1538" max="1538" width="6.109375" style="84" customWidth="1"/>
    <col min="1539" max="1539" width="39.44140625" style="84" customWidth="1"/>
    <col min="1540" max="1540" width="12.109375" style="84" customWidth="1"/>
    <col min="1541" max="1541" width="17.44140625" style="84" customWidth="1"/>
    <col min="1542" max="1542" width="11.44140625" style="84" customWidth="1"/>
    <col min="1543" max="1543" width="11.109375" style="84" customWidth="1"/>
    <col min="1544" max="1544" width="11" style="84" customWidth="1"/>
    <col min="1545" max="1545" width="10.109375" style="84" customWidth="1"/>
    <col min="1546" max="1546" width="10.44140625" style="84" customWidth="1"/>
    <col min="1547" max="1547" width="19.44140625" style="84" customWidth="1"/>
    <col min="1548" max="1548" width="13" style="84" customWidth="1"/>
    <col min="1549" max="1549" width="17.44140625" style="84" customWidth="1"/>
    <col min="1550" max="1550" width="9.109375" style="84" bestFit="1" customWidth="1"/>
    <col min="1551" max="1551" width="13.109375" style="84" bestFit="1" customWidth="1"/>
    <col min="1552" max="1552" width="15.44140625" style="84" bestFit="1" customWidth="1"/>
    <col min="1553" max="1553" width="9.109375" style="84"/>
    <col min="1554" max="1554" width="20.44140625" style="84" customWidth="1"/>
    <col min="1555" max="1793" width="9.109375" style="84"/>
    <col min="1794" max="1794" width="6.109375" style="84" customWidth="1"/>
    <col min="1795" max="1795" width="39.44140625" style="84" customWidth="1"/>
    <col min="1796" max="1796" width="12.109375" style="84" customWidth="1"/>
    <col min="1797" max="1797" width="17.44140625" style="84" customWidth="1"/>
    <col min="1798" max="1798" width="11.44140625" style="84" customWidth="1"/>
    <col min="1799" max="1799" width="11.109375" style="84" customWidth="1"/>
    <col min="1800" max="1800" width="11" style="84" customWidth="1"/>
    <col min="1801" max="1801" width="10.109375" style="84" customWidth="1"/>
    <col min="1802" max="1802" width="10.44140625" style="84" customWidth="1"/>
    <col min="1803" max="1803" width="19.44140625" style="84" customWidth="1"/>
    <col min="1804" max="1804" width="13" style="84" customWidth="1"/>
    <col min="1805" max="1805" width="17.44140625" style="84" customWidth="1"/>
    <col min="1806" max="1806" width="9.109375" style="84" bestFit="1" customWidth="1"/>
    <col min="1807" max="1807" width="13.109375" style="84" bestFit="1" customWidth="1"/>
    <col min="1808" max="1808" width="15.44140625" style="84" bestFit="1" customWidth="1"/>
    <col min="1809" max="1809" width="9.109375" style="84"/>
    <col min="1810" max="1810" width="20.44140625" style="84" customWidth="1"/>
    <col min="1811" max="2049" width="9.109375" style="84"/>
    <col min="2050" max="2050" width="6.109375" style="84" customWidth="1"/>
    <col min="2051" max="2051" width="39.44140625" style="84" customWidth="1"/>
    <col min="2052" max="2052" width="12.109375" style="84" customWidth="1"/>
    <col min="2053" max="2053" width="17.44140625" style="84" customWidth="1"/>
    <col min="2054" max="2054" width="11.44140625" style="84" customWidth="1"/>
    <col min="2055" max="2055" width="11.109375" style="84" customWidth="1"/>
    <col min="2056" max="2056" width="11" style="84" customWidth="1"/>
    <col min="2057" max="2057" width="10.109375" style="84" customWidth="1"/>
    <col min="2058" max="2058" width="10.44140625" style="84" customWidth="1"/>
    <col min="2059" max="2059" width="19.44140625" style="84" customWidth="1"/>
    <col min="2060" max="2060" width="13" style="84" customWidth="1"/>
    <col min="2061" max="2061" width="17.44140625" style="84" customWidth="1"/>
    <col min="2062" max="2062" width="9.109375" style="84" bestFit="1" customWidth="1"/>
    <col min="2063" max="2063" width="13.109375" style="84" bestFit="1" customWidth="1"/>
    <col min="2064" max="2064" width="15.44140625" style="84" bestFit="1" customWidth="1"/>
    <col min="2065" max="2065" width="9.109375" style="84"/>
    <col min="2066" max="2066" width="20.44140625" style="84" customWidth="1"/>
    <col min="2067" max="2305" width="9.109375" style="84"/>
    <col min="2306" max="2306" width="6.109375" style="84" customWidth="1"/>
    <col min="2307" max="2307" width="39.44140625" style="84" customWidth="1"/>
    <col min="2308" max="2308" width="12.109375" style="84" customWidth="1"/>
    <col min="2309" max="2309" width="17.44140625" style="84" customWidth="1"/>
    <col min="2310" max="2310" width="11.44140625" style="84" customWidth="1"/>
    <col min="2311" max="2311" width="11.109375" style="84" customWidth="1"/>
    <col min="2312" max="2312" width="11" style="84" customWidth="1"/>
    <col min="2313" max="2313" width="10.109375" style="84" customWidth="1"/>
    <col min="2314" max="2314" width="10.44140625" style="84" customWidth="1"/>
    <col min="2315" max="2315" width="19.44140625" style="84" customWidth="1"/>
    <col min="2316" max="2316" width="13" style="84" customWidth="1"/>
    <col min="2317" max="2317" width="17.44140625" style="84" customWidth="1"/>
    <col min="2318" max="2318" width="9.109375" style="84" bestFit="1" customWidth="1"/>
    <col min="2319" max="2319" width="13.109375" style="84" bestFit="1" customWidth="1"/>
    <col min="2320" max="2320" width="15.44140625" style="84" bestFit="1" customWidth="1"/>
    <col min="2321" max="2321" width="9.109375" style="84"/>
    <col min="2322" max="2322" width="20.44140625" style="84" customWidth="1"/>
    <col min="2323" max="2561" width="9.109375" style="84"/>
    <col min="2562" max="2562" width="6.109375" style="84" customWidth="1"/>
    <col min="2563" max="2563" width="39.44140625" style="84" customWidth="1"/>
    <col min="2564" max="2564" width="12.109375" style="84" customWidth="1"/>
    <col min="2565" max="2565" width="17.44140625" style="84" customWidth="1"/>
    <col min="2566" max="2566" width="11.44140625" style="84" customWidth="1"/>
    <col min="2567" max="2567" width="11.109375" style="84" customWidth="1"/>
    <col min="2568" max="2568" width="11" style="84" customWidth="1"/>
    <col min="2569" max="2569" width="10.109375" style="84" customWidth="1"/>
    <col min="2570" max="2570" width="10.44140625" style="84" customWidth="1"/>
    <col min="2571" max="2571" width="19.44140625" style="84" customWidth="1"/>
    <col min="2572" max="2572" width="13" style="84" customWidth="1"/>
    <col min="2573" max="2573" width="17.44140625" style="84" customWidth="1"/>
    <col min="2574" max="2574" width="9.109375" style="84" bestFit="1" customWidth="1"/>
    <col min="2575" max="2575" width="13.109375" style="84" bestFit="1" customWidth="1"/>
    <col min="2576" max="2576" width="15.44140625" style="84" bestFit="1" customWidth="1"/>
    <col min="2577" max="2577" width="9.109375" style="84"/>
    <col min="2578" max="2578" width="20.44140625" style="84" customWidth="1"/>
    <col min="2579" max="2817" width="9.109375" style="84"/>
    <col min="2818" max="2818" width="6.109375" style="84" customWidth="1"/>
    <col min="2819" max="2819" width="39.44140625" style="84" customWidth="1"/>
    <col min="2820" max="2820" width="12.109375" style="84" customWidth="1"/>
    <col min="2821" max="2821" width="17.44140625" style="84" customWidth="1"/>
    <col min="2822" max="2822" width="11.44140625" style="84" customWidth="1"/>
    <col min="2823" max="2823" width="11.109375" style="84" customWidth="1"/>
    <col min="2824" max="2824" width="11" style="84" customWidth="1"/>
    <col min="2825" max="2825" width="10.109375" style="84" customWidth="1"/>
    <col min="2826" max="2826" width="10.44140625" style="84" customWidth="1"/>
    <col min="2827" max="2827" width="19.44140625" style="84" customWidth="1"/>
    <col min="2828" max="2828" width="13" style="84" customWidth="1"/>
    <col min="2829" max="2829" width="17.44140625" style="84" customWidth="1"/>
    <col min="2830" max="2830" width="9.109375" style="84" bestFit="1" customWidth="1"/>
    <col min="2831" max="2831" width="13.109375" style="84" bestFit="1" customWidth="1"/>
    <col min="2832" max="2832" width="15.44140625" style="84" bestFit="1" customWidth="1"/>
    <col min="2833" max="2833" width="9.109375" style="84"/>
    <col min="2834" max="2834" width="20.44140625" style="84" customWidth="1"/>
    <col min="2835" max="3073" width="9.109375" style="84"/>
    <col min="3074" max="3074" width="6.109375" style="84" customWidth="1"/>
    <col min="3075" max="3075" width="39.44140625" style="84" customWidth="1"/>
    <col min="3076" max="3076" width="12.109375" style="84" customWidth="1"/>
    <col min="3077" max="3077" width="17.44140625" style="84" customWidth="1"/>
    <col min="3078" max="3078" width="11.44140625" style="84" customWidth="1"/>
    <col min="3079" max="3079" width="11.109375" style="84" customWidth="1"/>
    <col min="3080" max="3080" width="11" style="84" customWidth="1"/>
    <col min="3081" max="3081" width="10.109375" style="84" customWidth="1"/>
    <col min="3082" max="3082" width="10.44140625" style="84" customWidth="1"/>
    <col min="3083" max="3083" width="19.44140625" style="84" customWidth="1"/>
    <col min="3084" max="3084" width="13" style="84" customWidth="1"/>
    <col min="3085" max="3085" width="17.44140625" style="84" customWidth="1"/>
    <col min="3086" max="3086" width="9.109375" style="84" bestFit="1" customWidth="1"/>
    <col min="3087" max="3087" width="13.109375" style="84" bestFit="1" customWidth="1"/>
    <col min="3088" max="3088" width="15.44140625" style="84" bestFit="1" customWidth="1"/>
    <col min="3089" max="3089" width="9.109375" style="84"/>
    <col min="3090" max="3090" width="20.44140625" style="84" customWidth="1"/>
    <col min="3091" max="3329" width="9.109375" style="84"/>
    <col min="3330" max="3330" width="6.109375" style="84" customWidth="1"/>
    <col min="3331" max="3331" width="39.44140625" style="84" customWidth="1"/>
    <col min="3332" max="3332" width="12.109375" style="84" customWidth="1"/>
    <col min="3333" max="3333" width="17.44140625" style="84" customWidth="1"/>
    <col min="3334" max="3334" width="11.44140625" style="84" customWidth="1"/>
    <col min="3335" max="3335" width="11.109375" style="84" customWidth="1"/>
    <col min="3336" max="3336" width="11" style="84" customWidth="1"/>
    <col min="3337" max="3337" width="10.109375" style="84" customWidth="1"/>
    <col min="3338" max="3338" width="10.44140625" style="84" customWidth="1"/>
    <col min="3339" max="3339" width="19.44140625" style="84" customWidth="1"/>
    <col min="3340" max="3340" width="13" style="84" customWidth="1"/>
    <col min="3341" max="3341" width="17.44140625" style="84" customWidth="1"/>
    <col min="3342" max="3342" width="9.109375" style="84" bestFit="1" customWidth="1"/>
    <col min="3343" max="3343" width="13.109375" style="84" bestFit="1" customWidth="1"/>
    <col min="3344" max="3344" width="15.44140625" style="84" bestFit="1" customWidth="1"/>
    <col min="3345" max="3345" width="9.109375" style="84"/>
    <col min="3346" max="3346" width="20.44140625" style="84" customWidth="1"/>
    <col min="3347" max="3585" width="9.109375" style="84"/>
    <col min="3586" max="3586" width="6.109375" style="84" customWidth="1"/>
    <col min="3587" max="3587" width="39.44140625" style="84" customWidth="1"/>
    <col min="3588" max="3588" width="12.109375" style="84" customWidth="1"/>
    <col min="3589" max="3589" width="17.44140625" style="84" customWidth="1"/>
    <col min="3590" max="3590" width="11.44140625" style="84" customWidth="1"/>
    <col min="3591" max="3591" width="11.109375" style="84" customWidth="1"/>
    <col min="3592" max="3592" width="11" style="84" customWidth="1"/>
    <col min="3593" max="3593" width="10.109375" style="84" customWidth="1"/>
    <col min="3594" max="3594" width="10.44140625" style="84" customWidth="1"/>
    <col min="3595" max="3595" width="19.44140625" style="84" customWidth="1"/>
    <col min="3596" max="3596" width="13" style="84" customWidth="1"/>
    <col min="3597" max="3597" width="17.44140625" style="84" customWidth="1"/>
    <col min="3598" max="3598" width="9.109375" style="84" bestFit="1" customWidth="1"/>
    <col min="3599" max="3599" width="13.109375" style="84" bestFit="1" customWidth="1"/>
    <col min="3600" max="3600" width="15.44140625" style="84" bestFit="1" customWidth="1"/>
    <col min="3601" max="3601" width="9.109375" style="84"/>
    <col min="3602" max="3602" width="20.44140625" style="84" customWidth="1"/>
    <col min="3603" max="3841" width="9.109375" style="84"/>
    <col min="3842" max="3842" width="6.109375" style="84" customWidth="1"/>
    <col min="3843" max="3843" width="39.44140625" style="84" customWidth="1"/>
    <col min="3844" max="3844" width="12.109375" style="84" customWidth="1"/>
    <col min="3845" max="3845" width="17.44140625" style="84" customWidth="1"/>
    <col min="3846" max="3846" width="11.44140625" style="84" customWidth="1"/>
    <col min="3847" max="3847" width="11.109375" style="84" customWidth="1"/>
    <col min="3848" max="3848" width="11" style="84" customWidth="1"/>
    <col min="3849" max="3849" width="10.109375" style="84" customWidth="1"/>
    <col min="3850" max="3850" width="10.44140625" style="84" customWidth="1"/>
    <col min="3851" max="3851" width="19.44140625" style="84" customWidth="1"/>
    <col min="3852" max="3852" width="13" style="84" customWidth="1"/>
    <col min="3853" max="3853" width="17.44140625" style="84" customWidth="1"/>
    <col min="3854" max="3854" width="9.109375" style="84" bestFit="1" customWidth="1"/>
    <col min="3855" max="3855" width="13.109375" style="84" bestFit="1" customWidth="1"/>
    <col min="3856" max="3856" width="15.44140625" style="84" bestFit="1" customWidth="1"/>
    <col min="3857" max="3857" width="9.109375" style="84"/>
    <col min="3858" max="3858" width="20.44140625" style="84" customWidth="1"/>
    <col min="3859" max="4097" width="9.109375" style="84"/>
    <col min="4098" max="4098" width="6.109375" style="84" customWidth="1"/>
    <col min="4099" max="4099" width="39.44140625" style="84" customWidth="1"/>
    <col min="4100" max="4100" width="12.109375" style="84" customWidth="1"/>
    <col min="4101" max="4101" width="17.44140625" style="84" customWidth="1"/>
    <col min="4102" max="4102" width="11.44140625" style="84" customWidth="1"/>
    <col min="4103" max="4103" width="11.109375" style="84" customWidth="1"/>
    <col min="4104" max="4104" width="11" style="84" customWidth="1"/>
    <col min="4105" max="4105" width="10.109375" style="84" customWidth="1"/>
    <col min="4106" max="4106" width="10.44140625" style="84" customWidth="1"/>
    <col min="4107" max="4107" width="19.44140625" style="84" customWidth="1"/>
    <col min="4108" max="4108" width="13" style="84" customWidth="1"/>
    <col min="4109" max="4109" width="17.44140625" style="84" customWidth="1"/>
    <col min="4110" max="4110" width="9.109375" style="84" bestFit="1" customWidth="1"/>
    <col min="4111" max="4111" width="13.109375" style="84" bestFit="1" customWidth="1"/>
    <col min="4112" max="4112" width="15.44140625" style="84" bestFit="1" customWidth="1"/>
    <col min="4113" max="4113" width="9.109375" style="84"/>
    <col min="4114" max="4114" width="20.44140625" style="84" customWidth="1"/>
    <col min="4115" max="4353" width="9.109375" style="84"/>
    <col min="4354" max="4354" width="6.109375" style="84" customWidth="1"/>
    <col min="4355" max="4355" width="39.44140625" style="84" customWidth="1"/>
    <col min="4356" max="4356" width="12.109375" style="84" customWidth="1"/>
    <col min="4357" max="4357" width="17.44140625" style="84" customWidth="1"/>
    <col min="4358" max="4358" width="11.44140625" style="84" customWidth="1"/>
    <col min="4359" max="4359" width="11.109375" style="84" customWidth="1"/>
    <col min="4360" max="4360" width="11" style="84" customWidth="1"/>
    <col min="4361" max="4361" width="10.109375" style="84" customWidth="1"/>
    <col min="4362" max="4362" width="10.44140625" style="84" customWidth="1"/>
    <col min="4363" max="4363" width="19.44140625" style="84" customWidth="1"/>
    <col min="4364" max="4364" width="13" style="84" customWidth="1"/>
    <col min="4365" max="4365" width="17.44140625" style="84" customWidth="1"/>
    <col min="4366" max="4366" width="9.109375" style="84" bestFit="1" customWidth="1"/>
    <col min="4367" max="4367" width="13.109375" style="84" bestFit="1" customWidth="1"/>
    <col min="4368" max="4368" width="15.44140625" style="84" bestFit="1" customWidth="1"/>
    <col min="4369" max="4369" width="9.109375" style="84"/>
    <col min="4370" max="4370" width="20.44140625" style="84" customWidth="1"/>
    <col min="4371" max="4609" width="9.109375" style="84"/>
    <col min="4610" max="4610" width="6.109375" style="84" customWidth="1"/>
    <col min="4611" max="4611" width="39.44140625" style="84" customWidth="1"/>
    <col min="4612" max="4612" width="12.109375" style="84" customWidth="1"/>
    <col min="4613" max="4613" width="17.44140625" style="84" customWidth="1"/>
    <col min="4614" max="4614" width="11.44140625" style="84" customWidth="1"/>
    <col min="4615" max="4615" width="11.109375" style="84" customWidth="1"/>
    <col min="4616" max="4616" width="11" style="84" customWidth="1"/>
    <col min="4617" max="4617" width="10.109375" style="84" customWidth="1"/>
    <col min="4618" max="4618" width="10.44140625" style="84" customWidth="1"/>
    <col min="4619" max="4619" width="19.44140625" style="84" customWidth="1"/>
    <col min="4620" max="4620" width="13" style="84" customWidth="1"/>
    <col min="4621" max="4621" width="17.44140625" style="84" customWidth="1"/>
    <col min="4622" max="4622" width="9.109375" style="84" bestFit="1" customWidth="1"/>
    <col min="4623" max="4623" width="13.109375" style="84" bestFit="1" customWidth="1"/>
    <col min="4624" max="4624" width="15.44140625" style="84" bestFit="1" customWidth="1"/>
    <col min="4625" max="4625" width="9.109375" style="84"/>
    <col min="4626" max="4626" width="20.44140625" style="84" customWidth="1"/>
    <col min="4627" max="4865" width="9.109375" style="84"/>
    <col min="4866" max="4866" width="6.109375" style="84" customWidth="1"/>
    <col min="4867" max="4867" width="39.44140625" style="84" customWidth="1"/>
    <col min="4868" max="4868" width="12.109375" style="84" customWidth="1"/>
    <col min="4869" max="4869" width="17.44140625" style="84" customWidth="1"/>
    <col min="4870" max="4870" width="11.44140625" style="84" customWidth="1"/>
    <col min="4871" max="4871" width="11.109375" style="84" customWidth="1"/>
    <col min="4872" max="4872" width="11" style="84" customWidth="1"/>
    <col min="4873" max="4873" width="10.109375" style="84" customWidth="1"/>
    <col min="4874" max="4874" width="10.44140625" style="84" customWidth="1"/>
    <col min="4875" max="4875" width="19.44140625" style="84" customWidth="1"/>
    <col min="4876" max="4876" width="13" style="84" customWidth="1"/>
    <col min="4877" max="4877" width="17.44140625" style="84" customWidth="1"/>
    <col min="4878" max="4878" width="9.109375" style="84" bestFit="1" customWidth="1"/>
    <col min="4879" max="4879" width="13.109375" style="84" bestFit="1" customWidth="1"/>
    <col min="4880" max="4880" width="15.44140625" style="84" bestFit="1" customWidth="1"/>
    <col min="4881" max="4881" width="9.109375" style="84"/>
    <col min="4882" max="4882" width="20.44140625" style="84" customWidth="1"/>
    <col min="4883" max="5121" width="9.109375" style="84"/>
    <col min="5122" max="5122" width="6.109375" style="84" customWidth="1"/>
    <col min="5123" max="5123" width="39.44140625" style="84" customWidth="1"/>
    <col min="5124" max="5124" width="12.109375" style="84" customWidth="1"/>
    <col min="5125" max="5125" width="17.44140625" style="84" customWidth="1"/>
    <col min="5126" max="5126" width="11.44140625" style="84" customWidth="1"/>
    <col min="5127" max="5127" width="11.109375" style="84" customWidth="1"/>
    <col min="5128" max="5128" width="11" style="84" customWidth="1"/>
    <col min="5129" max="5129" width="10.109375" style="84" customWidth="1"/>
    <col min="5130" max="5130" width="10.44140625" style="84" customWidth="1"/>
    <col min="5131" max="5131" width="19.44140625" style="84" customWidth="1"/>
    <col min="5132" max="5132" width="13" style="84" customWidth="1"/>
    <col min="5133" max="5133" width="17.44140625" style="84" customWidth="1"/>
    <col min="5134" max="5134" width="9.109375" style="84" bestFit="1" customWidth="1"/>
    <col min="5135" max="5135" width="13.109375" style="84" bestFit="1" customWidth="1"/>
    <col min="5136" max="5136" width="15.44140625" style="84" bestFit="1" customWidth="1"/>
    <col min="5137" max="5137" width="9.109375" style="84"/>
    <col min="5138" max="5138" width="20.44140625" style="84" customWidth="1"/>
    <col min="5139" max="5377" width="9.109375" style="84"/>
    <col min="5378" max="5378" width="6.109375" style="84" customWidth="1"/>
    <col min="5379" max="5379" width="39.44140625" style="84" customWidth="1"/>
    <col min="5380" max="5380" width="12.109375" style="84" customWidth="1"/>
    <col min="5381" max="5381" width="17.44140625" style="84" customWidth="1"/>
    <col min="5382" max="5382" width="11.44140625" style="84" customWidth="1"/>
    <col min="5383" max="5383" width="11.109375" style="84" customWidth="1"/>
    <col min="5384" max="5384" width="11" style="84" customWidth="1"/>
    <col min="5385" max="5385" width="10.109375" style="84" customWidth="1"/>
    <col min="5386" max="5386" width="10.44140625" style="84" customWidth="1"/>
    <col min="5387" max="5387" width="19.44140625" style="84" customWidth="1"/>
    <col min="5388" max="5388" width="13" style="84" customWidth="1"/>
    <col min="5389" max="5389" width="17.44140625" style="84" customWidth="1"/>
    <col min="5390" max="5390" width="9.109375" style="84" bestFit="1" customWidth="1"/>
    <col min="5391" max="5391" width="13.109375" style="84" bestFit="1" customWidth="1"/>
    <col min="5392" max="5392" width="15.44140625" style="84" bestFit="1" customWidth="1"/>
    <col min="5393" max="5393" width="9.109375" style="84"/>
    <col min="5394" max="5394" width="20.44140625" style="84" customWidth="1"/>
    <col min="5395" max="5633" width="9.109375" style="84"/>
    <col min="5634" max="5634" width="6.109375" style="84" customWidth="1"/>
    <col min="5635" max="5635" width="39.44140625" style="84" customWidth="1"/>
    <col min="5636" max="5636" width="12.109375" style="84" customWidth="1"/>
    <col min="5637" max="5637" width="17.44140625" style="84" customWidth="1"/>
    <col min="5638" max="5638" width="11.44140625" style="84" customWidth="1"/>
    <col min="5639" max="5639" width="11.109375" style="84" customWidth="1"/>
    <col min="5640" max="5640" width="11" style="84" customWidth="1"/>
    <col min="5641" max="5641" width="10.109375" style="84" customWidth="1"/>
    <col min="5642" max="5642" width="10.44140625" style="84" customWidth="1"/>
    <col min="5643" max="5643" width="19.44140625" style="84" customWidth="1"/>
    <col min="5644" max="5644" width="13" style="84" customWidth="1"/>
    <col min="5645" max="5645" width="17.44140625" style="84" customWidth="1"/>
    <col min="5646" max="5646" width="9.109375" style="84" bestFit="1" customWidth="1"/>
    <col min="5647" max="5647" width="13.109375" style="84" bestFit="1" customWidth="1"/>
    <col min="5648" max="5648" width="15.44140625" style="84" bestFit="1" customWidth="1"/>
    <col min="5649" max="5649" width="9.109375" style="84"/>
    <col min="5650" max="5650" width="20.44140625" style="84" customWidth="1"/>
    <col min="5651" max="5889" width="9.109375" style="84"/>
    <col min="5890" max="5890" width="6.109375" style="84" customWidth="1"/>
    <col min="5891" max="5891" width="39.44140625" style="84" customWidth="1"/>
    <col min="5892" max="5892" width="12.109375" style="84" customWidth="1"/>
    <col min="5893" max="5893" width="17.44140625" style="84" customWidth="1"/>
    <col min="5894" max="5894" width="11.44140625" style="84" customWidth="1"/>
    <col min="5895" max="5895" width="11.109375" style="84" customWidth="1"/>
    <col min="5896" max="5896" width="11" style="84" customWidth="1"/>
    <col min="5897" max="5897" width="10.109375" style="84" customWidth="1"/>
    <col min="5898" max="5898" width="10.44140625" style="84" customWidth="1"/>
    <col min="5899" max="5899" width="19.44140625" style="84" customWidth="1"/>
    <col min="5900" max="5900" width="13" style="84" customWidth="1"/>
    <col min="5901" max="5901" width="17.44140625" style="84" customWidth="1"/>
    <col min="5902" max="5902" width="9.109375" style="84" bestFit="1" customWidth="1"/>
    <col min="5903" max="5903" width="13.109375" style="84" bestFit="1" customWidth="1"/>
    <col min="5904" max="5904" width="15.44140625" style="84" bestFit="1" customWidth="1"/>
    <col min="5905" max="5905" width="9.109375" style="84"/>
    <col min="5906" max="5906" width="20.44140625" style="84" customWidth="1"/>
    <col min="5907" max="6145" width="9.109375" style="84"/>
    <col min="6146" max="6146" width="6.109375" style="84" customWidth="1"/>
    <col min="6147" max="6147" width="39.44140625" style="84" customWidth="1"/>
    <col min="6148" max="6148" width="12.109375" style="84" customWidth="1"/>
    <col min="6149" max="6149" width="17.44140625" style="84" customWidth="1"/>
    <col min="6150" max="6150" width="11.44140625" style="84" customWidth="1"/>
    <col min="6151" max="6151" width="11.109375" style="84" customWidth="1"/>
    <col min="6152" max="6152" width="11" style="84" customWidth="1"/>
    <col min="6153" max="6153" width="10.109375" style="84" customWidth="1"/>
    <col min="6154" max="6154" width="10.44140625" style="84" customWidth="1"/>
    <col min="6155" max="6155" width="19.44140625" style="84" customWidth="1"/>
    <col min="6156" max="6156" width="13" style="84" customWidth="1"/>
    <col min="6157" max="6157" width="17.44140625" style="84" customWidth="1"/>
    <col min="6158" max="6158" width="9.109375" style="84" bestFit="1" customWidth="1"/>
    <col min="6159" max="6159" width="13.109375" style="84" bestFit="1" customWidth="1"/>
    <col min="6160" max="6160" width="15.44140625" style="84" bestFit="1" customWidth="1"/>
    <col min="6161" max="6161" width="9.109375" style="84"/>
    <col min="6162" max="6162" width="20.44140625" style="84" customWidth="1"/>
    <col min="6163" max="6401" width="9.109375" style="84"/>
    <col min="6402" max="6402" width="6.109375" style="84" customWidth="1"/>
    <col min="6403" max="6403" width="39.44140625" style="84" customWidth="1"/>
    <col min="6404" max="6404" width="12.109375" style="84" customWidth="1"/>
    <col min="6405" max="6405" width="17.44140625" style="84" customWidth="1"/>
    <col min="6406" max="6406" width="11.44140625" style="84" customWidth="1"/>
    <col min="6407" max="6407" width="11.109375" style="84" customWidth="1"/>
    <col min="6408" max="6408" width="11" style="84" customWidth="1"/>
    <col min="6409" max="6409" width="10.109375" style="84" customWidth="1"/>
    <col min="6410" max="6410" width="10.44140625" style="84" customWidth="1"/>
    <col min="6411" max="6411" width="19.44140625" style="84" customWidth="1"/>
    <col min="6412" max="6412" width="13" style="84" customWidth="1"/>
    <col min="6413" max="6413" width="17.44140625" style="84" customWidth="1"/>
    <col min="6414" max="6414" width="9.109375" style="84" bestFit="1" customWidth="1"/>
    <col min="6415" max="6415" width="13.109375" style="84" bestFit="1" customWidth="1"/>
    <col min="6416" max="6416" width="15.44140625" style="84" bestFit="1" customWidth="1"/>
    <col min="6417" max="6417" width="9.109375" style="84"/>
    <col min="6418" max="6418" width="20.44140625" style="84" customWidth="1"/>
    <col min="6419" max="6657" width="9.109375" style="84"/>
    <col min="6658" max="6658" width="6.109375" style="84" customWidth="1"/>
    <col min="6659" max="6659" width="39.44140625" style="84" customWidth="1"/>
    <col min="6660" max="6660" width="12.109375" style="84" customWidth="1"/>
    <col min="6661" max="6661" width="17.44140625" style="84" customWidth="1"/>
    <col min="6662" max="6662" width="11.44140625" style="84" customWidth="1"/>
    <col min="6663" max="6663" width="11.109375" style="84" customWidth="1"/>
    <col min="6664" max="6664" width="11" style="84" customWidth="1"/>
    <col min="6665" max="6665" width="10.109375" style="84" customWidth="1"/>
    <col min="6666" max="6666" width="10.44140625" style="84" customWidth="1"/>
    <col min="6667" max="6667" width="19.44140625" style="84" customWidth="1"/>
    <col min="6668" max="6668" width="13" style="84" customWidth="1"/>
    <col min="6669" max="6669" width="17.44140625" style="84" customWidth="1"/>
    <col min="6670" max="6670" width="9.109375" style="84" bestFit="1" customWidth="1"/>
    <col min="6671" max="6671" width="13.109375" style="84" bestFit="1" customWidth="1"/>
    <col min="6672" max="6672" width="15.44140625" style="84" bestFit="1" customWidth="1"/>
    <col min="6673" max="6673" width="9.109375" style="84"/>
    <col min="6674" max="6674" width="20.44140625" style="84" customWidth="1"/>
    <col min="6675" max="6913" width="9.109375" style="84"/>
    <col min="6914" max="6914" width="6.109375" style="84" customWidth="1"/>
    <col min="6915" max="6915" width="39.44140625" style="84" customWidth="1"/>
    <col min="6916" max="6916" width="12.109375" style="84" customWidth="1"/>
    <col min="6917" max="6917" width="17.44140625" style="84" customWidth="1"/>
    <col min="6918" max="6918" width="11.44140625" style="84" customWidth="1"/>
    <col min="6919" max="6919" width="11.109375" style="84" customWidth="1"/>
    <col min="6920" max="6920" width="11" style="84" customWidth="1"/>
    <col min="6921" max="6921" width="10.109375" style="84" customWidth="1"/>
    <col min="6922" max="6922" width="10.44140625" style="84" customWidth="1"/>
    <col min="6923" max="6923" width="19.44140625" style="84" customWidth="1"/>
    <col min="6924" max="6924" width="13" style="84" customWidth="1"/>
    <col min="6925" max="6925" width="17.44140625" style="84" customWidth="1"/>
    <col min="6926" max="6926" width="9.109375" style="84" bestFit="1" customWidth="1"/>
    <col min="6927" max="6927" width="13.109375" style="84" bestFit="1" customWidth="1"/>
    <col min="6928" max="6928" width="15.44140625" style="84" bestFit="1" customWidth="1"/>
    <col min="6929" max="6929" width="9.109375" style="84"/>
    <col min="6930" max="6930" width="20.44140625" style="84" customWidth="1"/>
    <col min="6931" max="7169" width="9.109375" style="84"/>
    <col min="7170" max="7170" width="6.109375" style="84" customWidth="1"/>
    <col min="7171" max="7171" width="39.44140625" style="84" customWidth="1"/>
    <col min="7172" max="7172" width="12.109375" style="84" customWidth="1"/>
    <col min="7173" max="7173" width="17.44140625" style="84" customWidth="1"/>
    <col min="7174" max="7174" width="11.44140625" style="84" customWidth="1"/>
    <col min="7175" max="7175" width="11.109375" style="84" customWidth="1"/>
    <col min="7176" max="7176" width="11" style="84" customWidth="1"/>
    <col min="7177" max="7177" width="10.109375" style="84" customWidth="1"/>
    <col min="7178" max="7178" width="10.44140625" style="84" customWidth="1"/>
    <col min="7179" max="7179" width="19.44140625" style="84" customWidth="1"/>
    <col min="7180" max="7180" width="13" style="84" customWidth="1"/>
    <col min="7181" max="7181" width="17.44140625" style="84" customWidth="1"/>
    <col min="7182" max="7182" width="9.109375" style="84" bestFit="1" customWidth="1"/>
    <col min="7183" max="7183" width="13.109375" style="84" bestFit="1" customWidth="1"/>
    <col min="7184" max="7184" width="15.44140625" style="84" bestFit="1" customWidth="1"/>
    <col min="7185" max="7185" width="9.109375" style="84"/>
    <col min="7186" max="7186" width="20.44140625" style="84" customWidth="1"/>
    <col min="7187" max="7425" width="9.109375" style="84"/>
    <col min="7426" max="7426" width="6.109375" style="84" customWidth="1"/>
    <col min="7427" max="7427" width="39.44140625" style="84" customWidth="1"/>
    <col min="7428" max="7428" width="12.109375" style="84" customWidth="1"/>
    <col min="7429" max="7429" width="17.44140625" style="84" customWidth="1"/>
    <col min="7430" max="7430" width="11.44140625" style="84" customWidth="1"/>
    <col min="7431" max="7431" width="11.109375" style="84" customWidth="1"/>
    <col min="7432" max="7432" width="11" style="84" customWidth="1"/>
    <col min="7433" max="7433" width="10.109375" style="84" customWidth="1"/>
    <col min="7434" max="7434" width="10.44140625" style="84" customWidth="1"/>
    <col min="7435" max="7435" width="19.44140625" style="84" customWidth="1"/>
    <col min="7436" max="7436" width="13" style="84" customWidth="1"/>
    <col min="7437" max="7437" width="17.44140625" style="84" customWidth="1"/>
    <col min="7438" max="7438" width="9.109375" style="84" bestFit="1" customWidth="1"/>
    <col min="7439" max="7439" width="13.109375" style="84" bestFit="1" customWidth="1"/>
    <col min="7440" max="7440" width="15.44140625" style="84" bestFit="1" customWidth="1"/>
    <col min="7441" max="7441" width="9.109375" style="84"/>
    <col min="7442" max="7442" width="20.44140625" style="84" customWidth="1"/>
    <col min="7443" max="7681" width="9.109375" style="84"/>
    <col min="7682" max="7682" width="6.109375" style="84" customWidth="1"/>
    <col min="7683" max="7683" width="39.44140625" style="84" customWidth="1"/>
    <col min="7684" max="7684" width="12.109375" style="84" customWidth="1"/>
    <col min="7685" max="7685" width="17.44140625" style="84" customWidth="1"/>
    <col min="7686" max="7686" width="11.44140625" style="84" customWidth="1"/>
    <col min="7687" max="7687" width="11.109375" style="84" customWidth="1"/>
    <col min="7688" max="7688" width="11" style="84" customWidth="1"/>
    <col min="7689" max="7689" width="10.109375" style="84" customWidth="1"/>
    <col min="7690" max="7690" width="10.44140625" style="84" customWidth="1"/>
    <col min="7691" max="7691" width="19.44140625" style="84" customWidth="1"/>
    <col min="7692" max="7692" width="13" style="84" customWidth="1"/>
    <col min="7693" max="7693" width="17.44140625" style="84" customWidth="1"/>
    <col min="7694" max="7694" width="9.109375" style="84" bestFit="1" customWidth="1"/>
    <col min="7695" max="7695" width="13.109375" style="84" bestFit="1" customWidth="1"/>
    <col min="7696" max="7696" width="15.44140625" style="84" bestFit="1" customWidth="1"/>
    <col min="7697" max="7697" width="9.109375" style="84"/>
    <col min="7698" max="7698" width="20.44140625" style="84" customWidth="1"/>
    <col min="7699" max="7937" width="9.109375" style="84"/>
    <col min="7938" max="7938" width="6.109375" style="84" customWidth="1"/>
    <col min="7939" max="7939" width="39.44140625" style="84" customWidth="1"/>
    <col min="7940" max="7940" width="12.109375" style="84" customWidth="1"/>
    <col min="7941" max="7941" width="17.44140625" style="84" customWidth="1"/>
    <col min="7942" max="7942" width="11.44140625" style="84" customWidth="1"/>
    <col min="7943" max="7943" width="11.109375" style="84" customWidth="1"/>
    <col min="7944" max="7944" width="11" style="84" customWidth="1"/>
    <col min="7945" max="7945" width="10.109375" style="84" customWidth="1"/>
    <col min="7946" max="7946" width="10.44140625" style="84" customWidth="1"/>
    <col min="7947" max="7947" width="19.44140625" style="84" customWidth="1"/>
    <col min="7948" max="7948" width="13" style="84" customWidth="1"/>
    <col min="7949" max="7949" width="17.44140625" style="84" customWidth="1"/>
    <col min="7950" max="7950" width="9.109375" style="84" bestFit="1" customWidth="1"/>
    <col min="7951" max="7951" width="13.109375" style="84" bestFit="1" customWidth="1"/>
    <col min="7952" max="7952" width="15.44140625" style="84" bestFit="1" customWidth="1"/>
    <col min="7953" max="7953" width="9.109375" style="84"/>
    <col min="7954" max="7954" width="20.44140625" style="84" customWidth="1"/>
    <col min="7955" max="8193" width="9.109375" style="84"/>
    <col min="8194" max="8194" width="6.109375" style="84" customWidth="1"/>
    <col min="8195" max="8195" width="39.44140625" style="84" customWidth="1"/>
    <col min="8196" max="8196" width="12.109375" style="84" customWidth="1"/>
    <col min="8197" max="8197" width="17.44140625" style="84" customWidth="1"/>
    <col min="8198" max="8198" width="11.44140625" style="84" customWidth="1"/>
    <col min="8199" max="8199" width="11.109375" style="84" customWidth="1"/>
    <col min="8200" max="8200" width="11" style="84" customWidth="1"/>
    <col min="8201" max="8201" width="10.109375" style="84" customWidth="1"/>
    <col min="8202" max="8202" width="10.44140625" style="84" customWidth="1"/>
    <col min="8203" max="8203" width="19.44140625" style="84" customWidth="1"/>
    <col min="8204" max="8204" width="13" style="84" customWidth="1"/>
    <col min="8205" max="8205" width="17.44140625" style="84" customWidth="1"/>
    <col min="8206" max="8206" width="9.109375" style="84" bestFit="1" customWidth="1"/>
    <col min="8207" max="8207" width="13.109375" style="84" bestFit="1" customWidth="1"/>
    <col min="8208" max="8208" width="15.44140625" style="84" bestFit="1" customWidth="1"/>
    <col min="8209" max="8209" width="9.109375" style="84"/>
    <col min="8210" max="8210" width="20.44140625" style="84" customWidth="1"/>
    <col min="8211" max="8449" width="9.109375" style="84"/>
    <col min="8450" max="8450" width="6.109375" style="84" customWidth="1"/>
    <col min="8451" max="8451" width="39.44140625" style="84" customWidth="1"/>
    <col min="8452" max="8452" width="12.109375" style="84" customWidth="1"/>
    <col min="8453" max="8453" width="17.44140625" style="84" customWidth="1"/>
    <col min="8454" max="8454" width="11.44140625" style="84" customWidth="1"/>
    <col min="8455" max="8455" width="11.109375" style="84" customWidth="1"/>
    <col min="8456" max="8456" width="11" style="84" customWidth="1"/>
    <col min="8457" max="8457" width="10.109375" style="84" customWidth="1"/>
    <col min="8458" max="8458" width="10.44140625" style="84" customWidth="1"/>
    <col min="8459" max="8459" width="19.44140625" style="84" customWidth="1"/>
    <col min="8460" max="8460" width="13" style="84" customWidth="1"/>
    <col min="8461" max="8461" width="17.44140625" style="84" customWidth="1"/>
    <col min="8462" max="8462" width="9.109375" style="84" bestFit="1" customWidth="1"/>
    <col min="8463" max="8463" width="13.109375" style="84" bestFit="1" customWidth="1"/>
    <col min="8464" max="8464" width="15.44140625" style="84" bestFit="1" customWidth="1"/>
    <col min="8465" max="8465" width="9.109375" style="84"/>
    <col min="8466" max="8466" width="20.44140625" style="84" customWidth="1"/>
    <col min="8467" max="8705" width="9.109375" style="84"/>
    <col min="8706" max="8706" width="6.109375" style="84" customWidth="1"/>
    <col min="8707" max="8707" width="39.44140625" style="84" customWidth="1"/>
    <col min="8708" max="8708" width="12.109375" style="84" customWidth="1"/>
    <col min="8709" max="8709" width="17.44140625" style="84" customWidth="1"/>
    <col min="8710" max="8710" width="11.44140625" style="84" customWidth="1"/>
    <col min="8711" max="8711" width="11.109375" style="84" customWidth="1"/>
    <col min="8712" max="8712" width="11" style="84" customWidth="1"/>
    <col min="8713" max="8713" width="10.109375" style="84" customWidth="1"/>
    <col min="8714" max="8714" width="10.44140625" style="84" customWidth="1"/>
    <col min="8715" max="8715" width="19.44140625" style="84" customWidth="1"/>
    <col min="8716" max="8716" width="13" style="84" customWidth="1"/>
    <col min="8717" max="8717" width="17.44140625" style="84" customWidth="1"/>
    <col min="8718" max="8718" width="9.109375" style="84" bestFit="1" customWidth="1"/>
    <col min="8719" max="8719" width="13.109375" style="84" bestFit="1" customWidth="1"/>
    <col min="8720" max="8720" width="15.44140625" style="84" bestFit="1" customWidth="1"/>
    <col min="8721" max="8721" width="9.109375" style="84"/>
    <col min="8722" max="8722" width="20.44140625" style="84" customWidth="1"/>
    <col min="8723" max="8961" width="9.109375" style="84"/>
    <col min="8962" max="8962" width="6.109375" style="84" customWidth="1"/>
    <col min="8963" max="8963" width="39.44140625" style="84" customWidth="1"/>
    <col min="8964" max="8964" width="12.109375" style="84" customWidth="1"/>
    <col min="8965" max="8965" width="17.44140625" style="84" customWidth="1"/>
    <col min="8966" max="8966" width="11.44140625" style="84" customWidth="1"/>
    <col min="8967" max="8967" width="11.109375" style="84" customWidth="1"/>
    <col min="8968" max="8968" width="11" style="84" customWidth="1"/>
    <col min="8969" max="8969" width="10.109375" style="84" customWidth="1"/>
    <col min="8970" max="8970" width="10.44140625" style="84" customWidth="1"/>
    <col min="8971" max="8971" width="19.44140625" style="84" customWidth="1"/>
    <col min="8972" max="8972" width="13" style="84" customWidth="1"/>
    <col min="8973" max="8973" width="17.44140625" style="84" customWidth="1"/>
    <col min="8974" max="8974" width="9.109375" style="84" bestFit="1" customWidth="1"/>
    <col min="8975" max="8975" width="13.109375" style="84" bestFit="1" customWidth="1"/>
    <col min="8976" max="8976" width="15.44140625" style="84" bestFit="1" customWidth="1"/>
    <col min="8977" max="8977" width="9.109375" style="84"/>
    <col min="8978" max="8978" width="20.44140625" style="84" customWidth="1"/>
    <col min="8979" max="9217" width="9.109375" style="84"/>
    <col min="9218" max="9218" width="6.109375" style="84" customWidth="1"/>
    <col min="9219" max="9219" width="39.44140625" style="84" customWidth="1"/>
    <col min="9220" max="9220" width="12.109375" style="84" customWidth="1"/>
    <col min="9221" max="9221" width="17.44140625" style="84" customWidth="1"/>
    <col min="9222" max="9222" width="11.44140625" style="84" customWidth="1"/>
    <col min="9223" max="9223" width="11.109375" style="84" customWidth="1"/>
    <col min="9224" max="9224" width="11" style="84" customWidth="1"/>
    <col min="9225" max="9225" width="10.109375" style="84" customWidth="1"/>
    <col min="9226" max="9226" width="10.44140625" style="84" customWidth="1"/>
    <col min="9227" max="9227" width="19.44140625" style="84" customWidth="1"/>
    <col min="9228" max="9228" width="13" style="84" customWidth="1"/>
    <col min="9229" max="9229" width="17.44140625" style="84" customWidth="1"/>
    <col min="9230" max="9230" width="9.109375" style="84" bestFit="1" customWidth="1"/>
    <col min="9231" max="9231" width="13.109375" style="84" bestFit="1" customWidth="1"/>
    <col min="9232" max="9232" width="15.44140625" style="84" bestFit="1" customWidth="1"/>
    <col min="9233" max="9233" width="9.109375" style="84"/>
    <col min="9234" max="9234" width="20.44140625" style="84" customWidth="1"/>
    <col min="9235" max="9473" width="9.109375" style="84"/>
    <col min="9474" max="9474" width="6.109375" style="84" customWidth="1"/>
    <col min="9475" max="9475" width="39.44140625" style="84" customWidth="1"/>
    <col min="9476" max="9476" width="12.109375" style="84" customWidth="1"/>
    <col min="9477" max="9477" width="17.44140625" style="84" customWidth="1"/>
    <col min="9478" max="9478" width="11.44140625" style="84" customWidth="1"/>
    <col min="9479" max="9479" width="11.109375" style="84" customWidth="1"/>
    <col min="9480" max="9480" width="11" style="84" customWidth="1"/>
    <col min="9481" max="9481" width="10.109375" style="84" customWidth="1"/>
    <col min="9482" max="9482" width="10.44140625" style="84" customWidth="1"/>
    <col min="9483" max="9483" width="19.44140625" style="84" customWidth="1"/>
    <col min="9484" max="9484" width="13" style="84" customWidth="1"/>
    <col min="9485" max="9485" width="17.44140625" style="84" customWidth="1"/>
    <col min="9486" max="9486" width="9.109375" style="84" bestFit="1" customWidth="1"/>
    <col min="9487" max="9487" width="13.109375" style="84" bestFit="1" customWidth="1"/>
    <col min="9488" max="9488" width="15.44140625" style="84" bestFit="1" customWidth="1"/>
    <col min="9489" max="9489" width="9.109375" style="84"/>
    <col min="9490" max="9490" width="20.44140625" style="84" customWidth="1"/>
    <col min="9491" max="9729" width="9.109375" style="84"/>
    <col min="9730" max="9730" width="6.109375" style="84" customWidth="1"/>
    <col min="9731" max="9731" width="39.44140625" style="84" customWidth="1"/>
    <col min="9732" max="9732" width="12.109375" style="84" customWidth="1"/>
    <col min="9733" max="9733" width="17.44140625" style="84" customWidth="1"/>
    <col min="9734" max="9734" width="11.44140625" style="84" customWidth="1"/>
    <col min="9735" max="9735" width="11.109375" style="84" customWidth="1"/>
    <col min="9736" max="9736" width="11" style="84" customWidth="1"/>
    <col min="9737" max="9737" width="10.109375" style="84" customWidth="1"/>
    <col min="9738" max="9738" width="10.44140625" style="84" customWidth="1"/>
    <col min="9739" max="9739" width="19.44140625" style="84" customWidth="1"/>
    <col min="9740" max="9740" width="13" style="84" customWidth="1"/>
    <col min="9741" max="9741" width="17.44140625" style="84" customWidth="1"/>
    <col min="9742" max="9742" width="9.109375" style="84" bestFit="1" customWidth="1"/>
    <col min="9743" max="9743" width="13.109375" style="84" bestFit="1" customWidth="1"/>
    <col min="9744" max="9744" width="15.44140625" style="84" bestFit="1" customWidth="1"/>
    <col min="9745" max="9745" width="9.109375" style="84"/>
    <col min="9746" max="9746" width="20.44140625" style="84" customWidth="1"/>
    <col min="9747" max="9985" width="9.109375" style="84"/>
    <col min="9986" max="9986" width="6.109375" style="84" customWidth="1"/>
    <col min="9987" max="9987" width="39.44140625" style="84" customWidth="1"/>
    <col min="9988" max="9988" width="12.109375" style="84" customWidth="1"/>
    <col min="9989" max="9989" width="17.44140625" style="84" customWidth="1"/>
    <col min="9990" max="9990" width="11.44140625" style="84" customWidth="1"/>
    <col min="9991" max="9991" width="11.109375" style="84" customWidth="1"/>
    <col min="9992" max="9992" width="11" style="84" customWidth="1"/>
    <col min="9993" max="9993" width="10.109375" style="84" customWidth="1"/>
    <col min="9994" max="9994" width="10.44140625" style="84" customWidth="1"/>
    <col min="9995" max="9995" width="19.44140625" style="84" customWidth="1"/>
    <col min="9996" max="9996" width="13" style="84" customWidth="1"/>
    <col min="9997" max="9997" width="17.44140625" style="84" customWidth="1"/>
    <col min="9998" max="9998" width="9.109375" style="84" bestFit="1" customWidth="1"/>
    <col min="9999" max="9999" width="13.109375" style="84" bestFit="1" customWidth="1"/>
    <col min="10000" max="10000" width="15.44140625" style="84" bestFit="1" customWidth="1"/>
    <col min="10001" max="10001" width="9.109375" style="84"/>
    <col min="10002" max="10002" width="20.44140625" style="84" customWidth="1"/>
    <col min="10003" max="10241" width="9.109375" style="84"/>
    <col min="10242" max="10242" width="6.109375" style="84" customWidth="1"/>
    <col min="10243" max="10243" width="39.44140625" style="84" customWidth="1"/>
    <col min="10244" max="10244" width="12.109375" style="84" customWidth="1"/>
    <col min="10245" max="10245" width="17.44140625" style="84" customWidth="1"/>
    <col min="10246" max="10246" width="11.44140625" style="84" customWidth="1"/>
    <col min="10247" max="10247" width="11.109375" style="84" customWidth="1"/>
    <col min="10248" max="10248" width="11" style="84" customWidth="1"/>
    <col min="10249" max="10249" width="10.109375" style="84" customWidth="1"/>
    <col min="10250" max="10250" width="10.44140625" style="84" customWidth="1"/>
    <col min="10251" max="10251" width="19.44140625" style="84" customWidth="1"/>
    <col min="10252" max="10252" width="13" style="84" customWidth="1"/>
    <col min="10253" max="10253" width="17.44140625" style="84" customWidth="1"/>
    <col min="10254" max="10254" width="9.109375" style="84" bestFit="1" customWidth="1"/>
    <col min="10255" max="10255" width="13.109375" style="84" bestFit="1" customWidth="1"/>
    <col min="10256" max="10256" width="15.44140625" style="84" bestFit="1" customWidth="1"/>
    <col min="10257" max="10257" width="9.109375" style="84"/>
    <col min="10258" max="10258" width="20.44140625" style="84" customWidth="1"/>
    <col min="10259" max="10497" width="9.109375" style="84"/>
    <col min="10498" max="10498" width="6.109375" style="84" customWidth="1"/>
    <col min="10499" max="10499" width="39.44140625" style="84" customWidth="1"/>
    <col min="10500" max="10500" width="12.109375" style="84" customWidth="1"/>
    <col min="10501" max="10501" width="17.44140625" style="84" customWidth="1"/>
    <col min="10502" max="10502" width="11.44140625" style="84" customWidth="1"/>
    <col min="10503" max="10503" width="11.109375" style="84" customWidth="1"/>
    <col min="10504" max="10504" width="11" style="84" customWidth="1"/>
    <col min="10505" max="10505" width="10.109375" style="84" customWidth="1"/>
    <col min="10506" max="10506" width="10.44140625" style="84" customWidth="1"/>
    <col min="10507" max="10507" width="19.44140625" style="84" customWidth="1"/>
    <col min="10508" max="10508" width="13" style="84" customWidth="1"/>
    <col min="10509" max="10509" width="17.44140625" style="84" customWidth="1"/>
    <col min="10510" max="10510" width="9.109375" style="84" bestFit="1" customWidth="1"/>
    <col min="10511" max="10511" width="13.109375" style="84" bestFit="1" customWidth="1"/>
    <col min="10512" max="10512" width="15.44140625" style="84" bestFit="1" customWidth="1"/>
    <col min="10513" max="10513" width="9.109375" style="84"/>
    <col min="10514" max="10514" width="20.44140625" style="84" customWidth="1"/>
    <col min="10515" max="10753" width="9.109375" style="84"/>
    <col min="10754" max="10754" width="6.109375" style="84" customWidth="1"/>
    <col min="10755" max="10755" width="39.44140625" style="84" customWidth="1"/>
    <col min="10756" max="10756" width="12.109375" style="84" customWidth="1"/>
    <col min="10757" max="10757" width="17.44140625" style="84" customWidth="1"/>
    <col min="10758" max="10758" width="11.44140625" style="84" customWidth="1"/>
    <col min="10759" max="10759" width="11.109375" style="84" customWidth="1"/>
    <col min="10760" max="10760" width="11" style="84" customWidth="1"/>
    <col min="10761" max="10761" width="10.109375" style="84" customWidth="1"/>
    <col min="10762" max="10762" width="10.44140625" style="84" customWidth="1"/>
    <col min="10763" max="10763" width="19.44140625" style="84" customWidth="1"/>
    <col min="10764" max="10764" width="13" style="84" customWidth="1"/>
    <col min="10765" max="10765" width="17.44140625" style="84" customWidth="1"/>
    <col min="10766" max="10766" width="9.109375" style="84" bestFit="1" customWidth="1"/>
    <col min="10767" max="10767" width="13.109375" style="84" bestFit="1" customWidth="1"/>
    <col min="10768" max="10768" width="15.44140625" style="84" bestFit="1" customWidth="1"/>
    <col min="10769" max="10769" width="9.109375" style="84"/>
    <col min="10770" max="10770" width="20.44140625" style="84" customWidth="1"/>
    <col min="10771" max="11009" width="9.109375" style="84"/>
    <col min="11010" max="11010" width="6.109375" style="84" customWidth="1"/>
    <col min="11011" max="11011" width="39.44140625" style="84" customWidth="1"/>
    <col min="11012" max="11012" width="12.109375" style="84" customWidth="1"/>
    <col min="11013" max="11013" width="17.44140625" style="84" customWidth="1"/>
    <col min="11014" max="11014" width="11.44140625" style="84" customWidth="1"/>
    <col min="11015" max="11015" width="11.109375" style="84" customWidth="1"/>
    <col min="11016" max="11016" width="11" style="84" customWidth="1"/>
    <col min="11017" max="11017" width="10.109375" style="84" customWidth="1"/>
    <col min="11018" max="11018" width="10.44140625" style="84" customWidth="1"/>
    <col min="11019" max="11019" width="19.44140625" style="84" customWidth="1"/>
    <col min="11020" max="11020" width="13" style="84" customWidth="1"/>
    <col min="11021" max="11021" width="17.44140625" style="84" customWidth="1"/>
    <col min="11022" max="11022" width="9.109375" style="84" bestFit="1" customWidth="1"/>
    <col min="11023" max="11023" width="13.109375" style="84" bestFit="1" customWidth="1"/>
    <col min="11024" max="11024" width="15.44140625" style="84" bestFit="1" customWidth="1"/>
    <col min="11025" max="11025" width="9.109375" style="84"/>
    <col min="11026" max="11026" width="20.44140625" style="84" customWidth="1"/>
    <col min="11027" max="11265" width="9.109375" style="84"/>
    <col min="11266" max="11266" width="6.109375" style="84" customWidth="1"/>
    <col min="11267" max="11267" width="39.44140625" style="84" customWidth="1"/>
    <col min="11268" max="11268" width="12.109375" style="84" customWidth="1"/>
    <col min="11269" max="11269" width="17.44140625" style="84" customWidth="1"/>
    <col min="11270" max="11270" width="11.44140625" style="84" customWidth="1"/>
    <col min="11271" max="11271" width="11.109375" style="84" customWidth="1"/>
    <col min="11272" max="11272" width="11" style="84" customWidth="1"/>
    <col min="11273" max="11273" width="10.109375" style="84" customWidth="1"/>
    <col min="11274" max="11274" width="10.44140625" style="84" customWidth="1"/>
    <col min="11275" max="11275" width="19.44140625" style="84" customWidth="1"/>
    <col min="11276" max="11276" width="13" style="84" customWidth="1"/>
    <col min="11277" max="11277" width="17.44140625" style="84" customWidth="1"/>
    <col min="11278" max="11278" width="9.109375" style="84" bestFit="1" customWidth="1"/>
    <col min="11279" max="11279" width="13.109375" style="84" bestFit="1" customWidth="1"/>
    <col min="11280" max="11280" width="15.44140625" style="84" bestFit="1" customWidth="1"/>
    <col min="11281" max="11281" width="9.109375" style="84"/>
    <col min="11282" max="11282" width="20.44140625" style="84" customWidth="1"/>
    <col min="11283" max="11521" width="9.109375" style="84"/>
    <col min="11522" max="11522" width="6.109375" style="84" customWidth="1"/>
    <col min="11523" max="11523" width="39.44140625" style="84" customWidth="1"/>
    <col min="11524" max="11524" width="12.109375" style="84" customWidth="1"/>
    <col min="11525" max="11525" width="17.44140625" style="84" customWidth="1"/>
    <col min="11526" max="11526" width="11.44140625" style="84" customWidth="1"/>
    <col min="11527" max="11527" width="11.109375" style="84" customWidth="1"/>
    <col min="11528" max="11528" width="11" style="84" customWidth="1"/>
    <col min="11529" max="11529" width="10.109375" style="84" customWidth="1"/>
    <col min="11530" max="11530" width="10.44140625" style="84" customWidth="1"/>
    <col min="11531" max="11531" width="19.44140625" style="84" customWidth="1"/>
    <col min="11532" max="11532" width="13" style="84" customWidth="1"/>
    <col min="11533" max="11533" width="17.44140625" style="84" customWidth="1"/>
    <col min="11534" max="11534" width="9.109375" style="84" bestFit="1" customWidth="1"/>
    <col min="11535" max="11535" width="13.109375" style="84" bestFit="1" customWidth="1"/>
    <col min="11536" max="11536" width="15.44140625" style="84" bestFit="1" customWidth="1"/>
    <col min="11537" max="11537" width="9.109375" style="84"/>
    <col min="11538" max="11538" width="20.44140625" style="84" customWidth="1"/>
    <col min="11539" max="11777" width="9.109375" style="84"/>
    <col min="11778" max="11778" width="6.109375" style="84" customWidth="1"/>
    <col min="11779" max="11779" width="39.44140625" style="84" customWidth="1"/>
    <col min="11780" max="11780" width="12.109375" style="84" customWidth="1"/>
    <col min="11781" max="11781" width="17.44140625" style="84" customWidth="1"/>
    <col min="11782" max="11782" width="11.44140625" style="84" customWidth="1"/>
    <col min="11783" max="11783" width="11.109375" style="84" customWidth="1"/>
    <col min="11784" max="11784" width="11" style="84" customWidth="1"/>
    <col min="11785" max="11785" width="10.109375" style="84" customWidth="1"/>
    <col min="11786" max="11786" width="10.44140625" style="84" customWidth="1"/>
    <col min="11787" max="11787" width="19.44140625" style="84" customWidth="1"/>
    <col min="11788" max="11788" width="13" style="84" customWidth="1"/>
    <col min="11789" max="11789" width="17.44140625" style="84" customWidth="1"/>
    <col min="11790" max="11790" width="9.109375" style="84" bestFit="1" customWidth="1"/>
    <col min="11791" max="11791" width="13.109375" style="84" bestFit="1" customWidth="1"/>
    <col min="11792" max="11792" width="15.44140625" style="84" bestFit="1" customWidth="1"/>
    <col min="11793" max="11793" width="9.109375" style="84"/>
    <col min="11794" max="11794" width="20.44140625" style="84" customWidth="1"/>
    <col min="11795" max="12033" width="9.109375" style="84"/>
    <col min="12034" max="12034" width="6.109375" style="84" customWidth="1"/>
    <col min="12035" max="12035" width="39.44140625" style="84" customWidth="1"/>
    <col min="12036" max="12036" width="12.109375" style="84" customWidth="1"/>
    <col min="12037" max="12037" width="17.44140625" style="84" customWidth="1"/>
    <col min="12038" max="12038" width="11.44140625" style="84" customWidth="1"/>
    <col min="12039" max="12039" width="11.109375" style="84" customWidth="1"/>
    <col min="12040" max="12040" width="11" style="84" customWidth="1"/>
    <col min="12041" max="12041" width="10.109375" style="84" customWidth="1"/>
    <col min="12042" max="12042" width="10.44140625" style="84" customWidth="1"/>
    <col min="12043" max="12043" width="19.44140625" style="84" customWidth="1"/>
    <col min="12044" max="12044" width="13" style="84" customWidth="1"/>
    <col min="12045" max="12045" width="17.44140625" style="84" customWidth="1"/>
    <col min="12046" max="12046" width="9.109375" style="84" bestFit="1" customWidth="1"/>
    <col min="12047" max="12047" width="13.109375" style="84" bestFit="1" customWidth="1"/>
    <col min="12048" max="12048" width="15.44140625" style="84" bestFit="1" customWidth="1"/>
    <col min="12049" max="12049" width="9.109375" style="84"/>
    <col min="12050" max="12050" width="20.44140625" style="84" customWidth="1"/>
    <col min="12051" max="12289" width="9.109375" style="84"/>
    <col min="12290" max="12290" width="6.109375" style="84" customWidth="1"/>
    <col min="12291" max="12291" width="39.44140625" style="84" customWidth="1"/>
    <col min="12292" max="12292" width="12.109375" style="84" customWidth="1"/>
    <col min="12293" max="12293" width="17.44140625" style="84" customWidth="1"/>
    <col min="12294" max="12294" width="11.44140625" style="84" customWidth="1"/>
    <col min="12295" max="12295" width="11.109375" style="84" customWidth="1"/>
    <col min="12296" max="12296" width="11" style="84" customWidth="1"/>
    <col min="12297" max="12297" width="10.109375" style="84" customWidth="1"/>
    <col min="12298" max="12298" width="10.44140625" style="84" customWidth="1"/>
    <col min="12299" max="12299" width="19.44140625" style="84" customWidth="1"/>
    <col min="12300" max="12300" width="13" style="84" customWidth="1"/>
    <col min="12301" max="12301" width="17.44140625" style="84" customWidth="1"/>
    <col min="12302" max="12302" width="9.109375" style="84" bestFit="1" customWidth="1"/>
    <col min="12303" max="12303" width="13.109375" style="84" bestFit="1" customWidth="1"/>
    <col min="12304" max="12304" width="15.44140625" style="84" bestFit="1" customWidth="1"/>
    <col min="12305" max="12305" width="9.109375" style="84"/>
    <col min="12306" max="12306" width="20.44140625" style="84" customWidth="1"/>
    <col min="12307" max="12545" width="9.109375" style="84"/>
    <col min="12546" max="12546" width="6.109375" style="84" customWidth="1"/>
    <col min="12547" max="12547" width="39.44140625" style="84" customWidth="1"/>
    <col min="12548" max="12548" width="12.109375" style="84" customWidth="1"/>
    <col min="12549" max="12549" width="17.44140625" style="84" customWidth="1"/>
    <col min="12550" max="12550" width="11.44140625" style="84" customWidth="1"/>
    <col min="12551" max="12551" width="11.109375" style="84" customWidth="1"/>
    <col min="12552" max="12552" width="11" style="84" customWidth="1"/>
    <col min="12553" max="12553" width="10.109375" style="84" customWidth="1"/>
    <col min="12554" max="12554" width="10.44140625" style="84" customWidth="1"/>
    <col min="12555" max="12555" width="19.44140625" style="84" customWidth="1"/>
    <col min="12556" max="12556" width="13" style="84" customWidth="1"/>
    <col min="12557" max="12557" width="17.44140625" style="84" customWidth="1"/>
    <col min="12558" max="12558" width="9.109375" style="84" bestFit="1" customWidth="1"/>
    <col min="12559" max="12559" width="13.109375" style="84" bestFit="1" customWidth="1"/>
    <col min="12560" max="12560" width="15.44140625" style="84" bestFit="1" customWidth="1"/>
    <col min="12561" max="12561" width="9.109375" style="84"/>
    <col min="12562" max="12562" width="20.44140625" style="84" customWidth="1"/>
    <col min="12563" max="12801" width="9.109375" style="84"/>
    <col min="12802" max="12802" width="6.109375" style="84" customWidth="1"/>
    <col min="12803" max="12803" width="39.44140625" style="84" customWidth="1"/>
    <col min="12804" max="12804" width="12.109375" style="84" customWidth="1"/>
    <col min="12805" max="12805" width="17.44140625" style="84" customWidth="1"/>
    <col min="12806" max="12806" width="11.44140625" style="84" customWidth="1"/>
    <col min="12807" max="12807" width="11.109375" style="84" customWidth="1"/>
    <col min="12808" max="12808" width="11" style="84" customWidth="1"/>
    <col min="12809" max="12809" width="10.109375" style="84" customWidth="1"/>
    <col min="12810" max="12810" width="10.44140625" style="84" customWidth="1"/>
    <col min="12811" max="12811" width="19.44140625" style="84" customWidth="1"/>
    <col min="12812" max="12812" width="13" style="84" customWidth="1"/>
    <col min="12813" max="12813" width="17.44140625" style="84" customWidth="1"/>
    <col min="12814" max="12814" width="9.109375" style="84" bestFit="1" customWidth="1"/>
    <col min="12815" max="12815" width="13.109375" style="84" bestFit="1" customWidth="1"/>
    <col min="12816" max="12816" width="15.44140625" style="84" bestFit="1" customWidth="1"/>
    <col min="12817" max="12817" width="9.109375" style="84"/>
    <col min="12818" max="12818" width="20.44140625" style="84" customWidth="1"/>
    <col min="12819" max="13057" width="9.109375" style="84"/>
    <col min="13058" max="13058" width="6.109375" style="84" customWidth="1"/>
    <col min="13059" max="13059" width="39.44140625" style="84" customWidth="1"/>
    <col min="13060" max="13060" width="12.109375" style="84" customWidth="1"/>
    <col min="13061" max="13061" width="17.44140625" style="84" customWidth="1"/>
    <col min="13062" max="13062" width="11.44140625" style="84" customWidth="1"/>
    <col min="13063" max="13063" width="11.109375" style="84" customWidth="1"/>
    <col min="13064" max="13064" width="11" style="84" customWidth="1"/>
    <col min="13065" max="13065" width="10.109375" style="84" customWidth="1"/>
    <col min="13066" max="13066" width="10.44140625" style="84" customWidth="1"/>
    <col min="13067" max="13067" width="19.44140625" style="84" customWidth="1"/>
    <col min="13068" max="13068" width="13" style="84" customWidth="1"/>
    <col min="13069" max="13069" width="17.44140625" style="84" customWidth="1"/>
    <col min="13070" max="13070" width="9.109375" style="84" bestFit="1" customWidth="1"/>
    <col min="13071" max="13071" width="13.109375" style="84" bestFit="1" customWidth="1"/>
    <col min="13072" max="13072" width="15.44140625" style="84" bestFit="1" customWidth="1"/>
    <col min="13073" max="13073" width="9.109375" style="84"/>
    <col min="13074" max="13074" width="20.44140625" style="84" customWidth="1"/>
    <col min="13075" max="13313" width="9.109375" style="84"/>
    <col min="13314" max="13314" width="6.109375" style="84" customWidth="1"/>
    <col min="13315" max="13315" width="39.44140625" style="84" customWidth="1"/>
    <col min="13316" max="13316" width="12.109375" style="84" customWidth="1"/>
    <col min="13317" max="13317" width="17.44140625" style="84" customWidth="1"/>
    <col min="13318" max="13318" width="11.44140625" style="84" customWidth="1"/>
    <col min="13319" max="13319" width="11.109375" style="84" customWidth="1"/>
    <col min="13320" max="13320" width="11" style="84" customWidth="1"/>
    <col min="13321" max="13321" width="10.109375" style="84" customWidth="1"/>
    <col min="13322" max="13322" width="10.44140625" style="84" customWidth="1"/>
    <col min="13323" max="13323" width="19.44140625" style="84" customWidth="1"/>
    <col min="13324" max="13324" width="13" style="84" customWidth="1"/>
    <col min="13325" max="13325" width="17.44140625" style="84" customWidth="1"/>
    <col min="13326" max="13326" width="9.109375" style="84" bestFit="1" customWidth="1"/>
    <col min="13327" max="13327" width="13.109375" style="84" bestFit="1" customWidth="1"/>
    <col min="13328" max="13328" width="15.44140625" style="84" bestFit="1" customWidth="1"/>
    <col min="13329" max="13329" width="9.109375" style="84"/>
    <col min="13330" max="13330" width="20.44140625" style="84" customWidth="1"/>
    <col min="13331" max="13569" width="9.109375" style="84"/>
    <col min="13570" max="13570" width="6.109375" style="84" customWidth="1"/>
    <col min="13571" max="13571" width="39.44140625" style="84" customWidth="1"/>
    <col min="13572" max="13572" width="12.109375" style="84" customWidth="1"/>
    <col min="13573" max="13573" width="17.44140625" style="84" customWidth="1"/>
    <col min="13574" max="13574" width="11.44140625" style="84" customWidth="1"/>
    <col min="13575" max="13575" width="11.109375" style="84" customWidth="1"/>
    <col min="13576" max="13576" width="11" style="84" customWidth="1"/>
    <col min="13577" max="13577" width="10.109375" style="84" customWidth="1"/>
    <col min="13578" max="13578" width="10.44140625" style="84" customWidth="1"/>
    <col min="13579" max="13579" width="19.44140625" style="84" customWidth="1"/>
    <col min="13580" max="13580" width="13" style="84" customWidth="1"/>
    <col min="13581" max="13581" width="17.44140625" style="84" customWidth="1"/>
    <col min="13582" max="13582" width="9.109375" style="84" bestFit="1" customWidth="1"/>
    <col min="13583" max="13583" width="13.109375" style="84" bestFit="1" customWidth="1"/>
    <col min="13584" max="13584" width="15.44140625" style="84" bestFit="1" customWidth="1"/>
    <col min="13585" max="13585" width="9.109375" style="84"/>
    <col min="13586" max="13586" width="20.44140625" style="84" customWidth="1"/>
    <col min="13587" max="13825" width="9.109375" style="84"/>
    <col min="13826" max="13826" width="6.109375" style="84" customWidth="1"/>
    <col min="13827" max="13827" width="39.44140625" style="84" customWidth="1"/>
    <col min="13828" max="13828" width="12.109375" style="84" customWidth="1"/>
    <col min="13829" max="13829" width="17.44140625" style="84" customWidth="1"/>
    <col min="13830" max="13830" width="11.44140625" style="84" customWidth="1"/>
    <col min="13831" max="13831" width="11.109375" style="84" customWidth="1"/>
    <col min="13832" max="13832" width="11" style="84" customWidth="1"/>
    <col min="13833" max="13833" width="10.109375" style="84" customWidth="1"/>
    <col min="13834" max="13834" width="10.44140625" style="84" customWidth="1"/>
    <col min="13835" max="13835" width="19.44140625" style="84" customWidth="1"/>
    <col min="13836" max="13836" width="13" style="84" customWidth="1"/>
    <col min="13837" max="13837" width="17.44140625" style="84" customWidth="1"/>
    <col min="13838" max="13838" width="9.109375" style="84" bestFit="1" customWidth="1"/>
    <col min="13839" max="13839" width="13.109375" style="84" bestFit="1" customWidth="1"/>
    <col min="13840" max="13840" width="15.44140625" style="84" bestFit="1" customWidth="1"/>
    <col min="13841" max="13841" width="9.109375" style="84"/>
    <col min="13842" max="13842" width="20.44140625" style="84" customWidth="1"/>
    <col min="13843" max="14081" width="9.109375" style="84"/>
    <col min="14082" max="14082" width="6.109375" style="84" customWidth="1"/>
    <col min="14083" max="14083" width="39.44140625" style="84" customWidth="1"/>
    <col min="14084" max="14084" width="12.109375" style="84" customWidth="1"/>
    <col min="14085" max="14085" width="17.44140625" style="84" customWidth="1"/>
    <col min="14086" max="14086" width="11.44140625" style="84" customWidth="1"/>
    <col min="14087" max="14087" width="11.109375" style="84" customWidth="1"/>
    <col min="14088" max="14088" width="11" style="84" customWidth="1"/>
    <col min="14089" max="14089" width="10.109375" style="84" customWidth="1"/>
    <col min="14090" max="14090" width="10.44140625" style="84" customWidth="1"/>
    <col min="14091" max="14091" width="19.44140625" style="84" customWidth="1"/>
    <col min="14092" max="14092" width="13" style="84" customWidth="1"/>
    <col min="14093" max="14093" width="17.44140625" style="84" customWidth="1"/>
    <col min="14094" max="14094" width="9.109375" style="84" bestFit="1" customWidth="1"/>
    <col min="14095" max="14095" width="13.109375" style="84" bestFit="1" customWidth="1"/>
    <col min="14096" max="14096" width="15.44140625" style="84" bestFit="1" customWidth="1"/>
    <col min="14097" max="14097" width="9.109375" style="84"/>
    <col min="14098" max="14098" width="20.44140625" style="84" customWidth="1"/>
    <col min="14099" max="14337" width="9.109375" style="84"/>
    <col min="14338" max="14338" width="6.109375" style="84" customWidth="1"/>
    <col min="14339" max="14339" width="39.44140625" style="84" customWidth="1"/>
    <col min="14340" max="14340" width="12.109375" style="84" customWidth="1"/>
    <col min="14341" max="14341" width="17.44140625" style="84" customWidth="1"/>
    <col min="14342" max="14342" width="11.44140625" style="84" customWidth="1"/>
    <col min="14343" max="14343" width="11.109375" style="84" customWidth="1"/>
    <col min="14344" max="14344" width="11" style="84" customWidth="1"/>
    <col min="14345" max="14345" width="10.109375" style="84" customWidth="1"/>
    <col min="14346" max="14346" width="10.44140625" style="84" customWidth="1"/>
    <col min="14347" max="14347" width="19.44140625" style="84" customWidth="1"/>
    <col min="14348" max="14348" width="13" style="84" customWidth="1"/>
    <col min="14349" max="14349" width="17.44140625" style="84" customWidth="1"/>
    <col min="14350" max="14350" width="9.109375" style="84" bestFit="1" customWidth="1"/>
    <col min="14351" max="14351" width="13.109375" style="84" bestFit="1" customWidth="1"/>
    <col min="14352" max="14352" width="15.44140625" style="84" bestFit="1" customWidth="1"/>
    <col min="14353" max="14353" width="9.109375" style="84"/>
    <col min="14354" max="14354" width="20.44140625" style="84" customWidth="1"/>
    <col min="14355" max="14593" width="9.109375" style="84"/>
    <col min="14594" max="14594" width="6.109375" style="84" customWidth="1"/>
    <col min="14595" max="14595" width="39.44140625" style="84" customWidth="1"/>
    <col min="14596" max="14596" width="12.109375" style="84" customWidth="1"/>
    <col min="14597" max="14597" width="17.44140625" style="84" customWidth="1"/>
    <col min="14598" max="14598" width="11.44140625" style="84" customWidth="1"/>
    <col min="14599" max="14599" width="11.109375" style="84" customWidth="1"/>
    <col min="14600" max="14600" width="11" style="84" customWidth="1"/>
    <col min="14601" max="14601" width="10.109375" style="84" customWidth="1"/>
    <col min="14602" max="14602" width="10.44140625" style="84" customWidth="1"/>
    <col min="14603" max="14603" width="19.44140625" style="84" customWidth="1"/>
    <col min="14604" max="14604" width="13" style="84" customWidth="1"/>
    <col min="14605" max="14605" width="17.44140625" style="84" customWidth="1"/>
    <col min="14606" max="14606" width="9.109375" style="84" bestFit="1" customWidth="1"/>
    <col min="14607" max="14607" width="13.109375" style="84" bestFit="1" customWidth="1"/>
    <col min="14608" max="14608" width="15.44140625" style="84" bestFit="1" customWidth="1"/>
    <col min="14609" max="14609" width="9.109375" style="84"/>
    <col min="14610" max="14610" width="20.44140625" style="84" customWidth="1"/>
    <col min="14611" max="14849" width="9.109375" style="84"/>
    <col min="14850" max="14850" width="6.109375" style="84" customWidth="1"/>
    <col min="14851" max="14851" width="39.44140625" style="84" customWidth="1"/>
    <col min="14852" max="14852" width="12.109375" style="84" customWidth="1"/>
    <col min="14853" max="14853" width="17.44140625" style="84" customWidth="1"/>
    <col min="14854" max="14854" width="11.44140625" style="84" customWidth="1"/>
    <col min="14855" max="14855" width="11.109375" style="84" customWidth="1"/>
    <col min="14856" max="14856" width="11" style="84" customWidth="1"/>
    <col min="14857" max="14857" width="10.109375" style="84" customWidth="1"/>
    <col min="14858" max="14858" width="10.44140625" style="84" customWidth="1"/>
    <col min="14859" max="14859" width="19.44140625" style="84" customWidth="1"/>
    <col min="14860" max="14860" width="13" style="84" customWidth="1"/>
    <col min="14861" max="14861" width="17.44140625" style="84" customWidth="1"/>
    <col min="14862" max="14862" width="9.109375" style="84" bestFit="1" customWidth="1"/>
    <col min="14863" max="14863" width="13.109375" style="84" bestFit="1" customWidth="1"/>
    <col min="14864" max="14864" width="15.44140625" style="84" bestFit="1" customWidth="1"/>
    <col min="14865" max="14865" width="9.109375" style="84"/>
    <col min="14866" max="14866" width="20.44140625" style="84" customWidth="1"/>
    <col min="14867" max="15105" width="9.109375" style="84"/>
    <col min="15106" max="15106" width="6.109375" style="84" customWidth="1"/>
    <col min="15107" max="15107" width="39.44140625" style="84" customWidth="1"/>
    <col min="15108" max="15108" width="12.109375" style="84" customWidth="1"/>
    <col min="15109" max="15109" width="17.44140625" style="84" customWidth="1"/>
    <col min="15110" max="15110" width="11.44140625" style="84" customWidth="1"/>
    <col min="15111" max="15111" width="11.109375" style="84" customWidth="1"/>
    <col min="15112" max="15112" width="11" style="84" customWidth="1"/>
    <col min="15113" max="15113" width="10.109375" style="84" customWidth="1"/>
    <col min="15114" max="15114" width="10.44140625" style="84" customWidth="1"/>
    <col min="15115" max="15115" width="19.44140625" style="84" customWidth="1"/>
    <col min="15116" max="15116" width="13" style="84" customWidth="1"/>
    <col min="15117" max="15117" width="17.44140625" style="84" customWidth="1"/>
    <col min="15118" max="15118" width="9.109375" style="84" bestFit="1" customWidth="1"/>
    <col min="15119" max="15119" width="13.109375" style="84" bestFit="1" customWidth="1"/>
    <col min="15120" max="15120" width="15.44140625" style="84" bestFit="1" customWidth="1"/>
    <col min="15121" max="15121" width="9.109375" style="84"/>
    <col min="15122" max="15122" width="20.44140625" style="84" customWidth="1"/>
    <col min="15123" max="15361" width="9.109375" style="84"/>
    <col min="15362" max="15362" width="6.109375" style="84" customWidth="1"/>
    <col min="15363" max="15363" width="39.44140625" style="84" customWidth="1"/>
    <col min="15364" max="15364" width="12.109375" style="84" customWidth="1"/>
    <col min="15365" max="15365" width="17.44140625" style="84" customWidth="1"/>
    <col min="15366" max="15366" width="11.44140625" style="84" customWidth="1"/>
    <col min="15367" max="15367" width="11.109375" style="84" customWidth="1"/>
    <col min="15368" max="15368" width="11" style="84" customWidth="1"/>
    <col min="15369" max="15369" width="10.109375" style="84" customWidth="1"/>
    <col min="15370" max="15370" width="10.44140625" style="84" customWidth="1"/>
    <col min="15371" max="15371" width="19.44140625" style="84" customWidth="1"/>
    <col min="15372" max="15372" width="13" style="84" customWidth="1"/>
    <col min="15373" max="15373" width="17.44140625" style="84" customWidth="1"/>
    <col min="15374" max="15374" width="9.109375" style="84" bestFit="1" customWidth="1"/>
    <col min="15375" max="15375" width="13.109375" style="84" bestFit="1" customWidth="1"/>
    <col min="15376" max="15376" width="15.44140625" style="84" bestFit="1" customWidth="1"/>
    <col min="15377" max="15377" width="9.109375" style="84"/>
    <col min="15378" max="15378" width="20.44140625" style="84" customWidth="1"/>
    <col min="15379" max="15617" width="9.109375" style="84"/>
    <col min="15618" max="15618" width="6.109375" style="84" customWidth="1"/>
    <col min="15619" max="15619" width="39.44140625" style="84" customWidth="1"/>
    <col min="15620" max="15620" width="12.109375" style="84" customWidth="1"/>
    <col min="15621" max="15621" width="17.44140625" style="84" customWidth="1"/>
    <col min="15622" max="15622" width="11.44140625" style="84" customWidth="1"/>
    <col min="15623" max="15623" width="11.109375" style="84" customWidth="1"/>
    <col min="15624" max="15624" width="11" style="84" customWidth="1"/>
    <col min="15625" max="15625" width="10.109375" style="84" customWidth="1"/>
    <col min="15626" max="15626" width="10.44140625" style="84" customWidth="1"/>
    <col min="15627" max="15627" width="19.44140625" style="84" customWidth="1"/>
    <col min="15628" max="15628" width="13" style="84" customWidth="1"/>
    <col min="15629" max="15629" width="17.44140625" style="84" customWidth="1"/>
    <col min="15630" max="15630" width="9.109375" style="84" bestFit="1" customWidth="1"/>
    <col min="15631" max="15631" width="13.109375" style="84" bestFit="1" customWidth="1"/>
    <col min="15632" max="15632" width="15.44140625" style="84" bestFit="1" customWidth="1"/>
    <col min="15633" max="15633" width="9.109375" style="84"/>
    <col min="15634" max="15634" width="20.44140625" style="84" customWidth="1"/>
    <col min="15635" max="15873" width="9.109375" style="84"/>
    <col min="15874" max="15874" width="6.109375" style="84" customWidth="1"/>
    <col min="15875" max="15875" width="39.44140625" style="84" customWidth="1"/>
    <col min="15876" max="15876" width="12.109375" style="84" customWidth="1"/>
    <col min="15877" max="15877" width="17.44140625" style="84" customWidth="1"/>
    <col min="15878" max="15878" width="11.44140625" style="84" customWidth="1"/>
    <col min="15879" max="15879" width="11.109375" style="84" customWidth="1"/>
    <col min="15880" max="15880" width="11" style="84" customWidth="1"/>
    <col min="15881" max="15881" width="10.109375" style="84" customWidth="1"/>
    <col min="15882" max="15882" width="10.44140625" style="84" customWidth="1"/>
    <col min="15883" max="15883" width="19.44140625" style="84" customWidth="1"/>
    <col min="15884" max="15884" width="13" style="84" customWidth="1"/>
    <col min="15885" max="15885" width="17.44140625" style="84" customWidth="1"/>
    <col min="15886" max="15886" width="9.109375" style="84" bestFit="1" customWidth="1"/>
    <col min="15887" max="15887" width="13.109375" style="84" bestFit="1" customWidth="1"/>
    <col min="15888" max="15888" width="15.44140625" style="84" bestFit="1" customWidth="1"/>
    <col min="15889" max="15889" width="9.109375" style="84"/>
    <col min="15890" max="15890" width="20.44140625" style="84" customWidth="1"/>
    <col min="15891" max="16129" width="9.109375" style="84"/>
    <col min="16130" max="16130" width="6.109375" style="84" customWidth="1"/>
    <col min="16131" max="16131" width="39.44140625" style="84" customWidth="1"/>
    <col min="16132" max="16132" width="12.109375" style="84" customWidth="1"/>
    <col min="16133" max="16133" width="17.44140625" style="84" customWidth="1"/>
    <col min="16134" max="16134" width="11.44140625" style="84" customWidth="1"/>
    <col min="16135" max="16135" width="11.109375" style="84" customWidth="1"/>
    <col min="16136" max="16136" width="11" style="84" customWidth="1"/>
    <col min="16137" max="16137" width="10.109375" style="84" customWidth="1"/>
    <col min="16138" max="16138" width="10.44140625" style="84" customWidth="1"/>
    <col min="16139" max="16139" width="19.44140625" style="84" customWidth="1"/>
    <col min="16140" max="16140" width="13" style="84" customWidth="1"/>
    <col min="16141" max="16141" width="17.44140625" style="84" customWidth="1"/>
    <col min="16142" max="16142" width="9.109375" style="84" bestFit="1" customWidth="1"/>
    <col min="16143" max="16143" width="13.109375" style="84" bestFit="1" customWidth="1"/>
    <col min="16144" max="16144" width="15.44140625" style="84" bestFit="1" customWidth="1"/>
    <col min="16145" max="16145" width="9.109375" style="84"/>
    <col min="16146" max="16146" width="20.44140625" style="84" customWidth="1"/>
    <col min="16147" max="16384" width="9.109375" style="84"/>
  </cols>
  <sheetData>
    <row r="1" spans="1:13" x14ac:dyDescent="0.3">
      <c r="A1" s="160" t="s">
        <v>15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3" ht="19.5" customHeight="1" x14ac:dyDescent="0.3">
      <c r="A2" s="160" t="s">
        <v>14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3" x14ac:dyDescent="0.3">
      <c r="A3" s="161" t="s">
        <v>45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3" ht="12.75" customHeight="1" x14ac:dyDescent="0.3">
      <c r="K4" s="162"/>
      <c r="L4" s="162"/>
    </row>
    <row r="5" spans="1:13" s="6" customFormat="1" ht="22.2" customHeight="1" x14ac:dyDescent="0.3">
      <c r="A5" s="163" t="s">
        <v>0</v>
      </c>
      <c r="B5" s="163" t="s">
        <v>5</v>
      </c>
      <c r="C5" s="163" t="s">
        <v>1</v>
      </c>
      <c r="D5" s="168" t="s">
        <v>2</v>
      </c>
      <c r="E5" s="169"/>
      <c r="F5" s="163" t="s">
        <v>10</v>
      </c>
      <c r="G5" s="163" t="s">
        <v>43</v>
      </c>
      <c r="H5" s="163" t="s">
        <v>11</v>
      </c>
      <c r="I5" s="166" t="s">
        <v>7</v>
      </c>
      <c r="J5" s="167"/>
      <c r="K5" s="163" t="s">
        <v>3</v>
      </c>
      <c r="L5" s="163" t="s">
        <v>4</v>
      </c>
    </row>
    <row r="6" spans="1:13" s="6" customFormat="1" ht="1.2" customHeight="1" x14ac:dyDescent="0.3">
      <c r="A6" s="164"/>
      <c r="B6" s="164"/>
      <c r="C6" s="164"/>
      <c r="D6" s="170"/>
      <c r="E6" s="171"/>
      <c r="F6" s="164"/>
      <c r="G6" s="164"/>
      <c r="H6" s="164"/>
      <c r="I6" s="8"/>
      <c r="J6" s="9"/>
      <c r="K6" s="164"/>
      <c r="L6" s="164"/>
    </row>
    <row r="7" spans="1:13" s="6" customFormat="1" ht="3" customHeight="1" x14ac:dyDescent="0.3">
      <c r="A7" s="164"/>
      <c r="B7" s="164"/>
      <c r="C7" s="164"/>
      <c r="D7" s="172"/>
      <c r="E7" s="173"/>
      <c r="F7" s="164"/>
      <c r="G7" s="164"/>
      <c r="H7" s="164"/>
      <c r="I7" s="8"/>
      <c r="J7" s="9"/>
      <c r="K7" s="164"/>
      <c r="L7" s="164"/>
    </row>
    <row r="8" spans="1:13" s="6" customFormat="1" ht="31.2" x14ac:dyDescent="0.3">
      <c r="A8" s="165"/>
      <c r="B8" s="165"/>
      <c r="C8" s="165"/>
      <c r="D8" s="10" t="s">
        <v>44</v>
      </c>
      <c r="E8" s="10" t="s">
        <v>9</v>
      </c>
      <c r="F8" s="165"/>
      <c r="G8" s="165"/>
      <c r="H8" s="165"/>
      <c r="I8" s="11" t="s">
        <v>13</v>
      </c>
      <c r="J8" s="11" t="s">
        <v>12</v>
      </c>
      <c r="K8" s="165"/>
      <c r="L8" s="165"/>
    </row>
    <row r="9" spans="1:13" s="1" customFormat="1" ht="24.6" customHeight="1" x14ac:dyDescent="0.3">
      <c r="A9" s="8"/>
      <c r="B9" s="8" t="s">
        <v>6</v>
      </c>
      <c r="C9" s="8"/>
      <c r="D9" s="12">
        <f t="shared" ref="D9:J9" si="0">D10+D17+D20</f>
        <v>32344391000</v>
      </c>
      <c r="E9" s="12">
        <f t="shared" si="0"/>
        <v>24344391000</v>
      </c>
      <c r="F9" s="12">
        <f t="shared" si="0"/>
        <v>5002468000</v>
      </c>
      <c r="G9" s="12">
        <f t="shared" si="0"/>
        <v>19267700000</v>
      </c>
      <c r="H9" s="12">
        <f t="shared" si="0"/>
        <v>4475000000</v>
      </c>
      <c r="I9" s="12">
        <f t="shared" si="0"/>
        <v>3160000000</v>
      </c>
      <c r="J9" s="12">
        <f t="shared" si="0"/>
        <v>1315000000</v>
      </c>
      <c r="K9" s="8"/>
      <c r="L9" s="13"/>
    </row>
    <row r="10" spans="1:13" s="3" customFormat="1" ht="19.95" customHeight="1" x14ac:dyDescent="0.3">
      <c r="A10" s="14"/>
      <c r="B10" s="15" t="s">
        <v>40</v>
      </c>
      <c r="C10" s="14"/>
      <c r="D10" s="16">
        <f>D11+D15</f>
        <v>8480691000</v>
      </c>
      <c r="E10" s="16">
        <f t="shared" ref="E10:J10" si="1">E11+E15</f>
        <v>6980691000</v>
      </c>
      <c r="F10" s="16">
        <f t="shared" si="1"/>
        <v>5002468000</v>
      </c>
      <c r="G10" s="16">
        <f t="shared" si="1"/>
        <v>1904000000</v>
      </c>
      <c r="H10" s="16">
        <f t="shared" si="1"/>
        <v>350000000</v>
      </c>
      <c r="I10" s="16">
        <f>I11+I15</f>
        <v>350000000</v>
      </c>
      <c r="J10" s="16">
        <f t="shared" si="1"/>
        <v>0</v>
      </c>
      <c r="K10" s="14"/>
      <c r="L10" s="14"/>
      <c r="M10" s="2"/>
    </row>
    <row r="11" spans="1:13" s="5" customFormat="1" ht="21" customHeight="1" x14ac:dyDescent="0.3">
      <c r="A11" s="17"/>
      <c r="B11" s="44" t="s">
        <v>16</v>
      </c>
      <c r="C11" s="18"/>
      <c r="D11" s="19">
        <f>SUM(D12:D14)</f>
        <v>3380691000</v>
      </c>
      <c r="E11" s="19">
        <f t="shared" ref="E11:J11" si="2">SUM(E12:E14)</f>
        <v>3380691000</v>
      </c>
      <c r="F11" s="19">
        <f t="shared" si="2"/>
        <v>2702468000</v>
      </c>
      <c r="G11" s="19">
        <f t="shared" si="2"/>
        <v>604000000</v>
      </c>
      <c r="H11" s="19">
        <f t="shared" si="2"/>
        <v>250000000</v>
      </c>
      <c r="I11" s="19">
        <f t="shared" si="2"/>
        <v>250000000</v>
      </c>
      <c r="J11" s="19">
        <f t="shared" si="2"/>
        <v>0</v>
      </c>
      <c r="K11" s="19"/>
      <c r="L11" s="18"/>
      <c r="M11" s="4"/>
    </row>
    <row r="12" spans="1:13" s="5" customFormat="1" ht="45.6" customHeight="1" x14ac:dyDescent="0.3">
      <c r="A12" s="53" t="s">
        <v>42</v>
      </c>
      <c r="B12" s="76" t="s">
        <v>17</v>
      </c>
      <c r="C12" s="77" t="s">
        <v>36</v>
      </c>
      <c r="D12" s="78">
        <v>946855000</v>
      </c>
      <c r="E12" s="78">
        <v>946855000</v>
      </c>
      <c r="F12" s="79">
        <v>837741000</v>
      </c>
      <c r="G12" s="56">
        <v>100000000</v>
      </c>
      <c r="H12" s="56">
        <f>I12+J12</f>
        <v>50000000</v>
      </c>
      <c r="I12" s="79">
        <v>50000000</v>
      </c>
      <c r="J12" s="56"/>
      <c r="K12" s="57" t="s">
        <v>38</v>
      </c>
      <c r="L12" s="53"/>
      <c r="M12" s="4"/>
    </row>
    <row r="13" spans="1:13" s="5" customFormat="1" ht="37.200000000000003" customHeight="1" x14ac:dyDescent="0.3">
      <c r="A13" s="58" t="s">
        <v>42</v>
      </c>
      <c r="B13" s="20" t="s">
        <v>18</v>
      </c>
      <c r="C13" s="21" t="s">
        <v>8</v>
      </c>
      <c r="D13" s="22">
        <v>2000000000</v>
      </c>
      <c r="E13" s="22">
        <v>2000000000</v>
      </c>
      <c r="F13" s="23">
        <v>1754727000</v>
      </c>
      <c r="G13" s="59">
        <v>180000000</v>
      </c>
      <c r="H13" s="59">
        <f t="shared" ref="H13:H24" si="3">I13+J13</f>
        <v>50000000</v>
      </c>
      <c r="I13" s="23">
        <v>50000000</v>
      </c>
      <c r="J13" s="59"/>
      <c r="K13" s="60" t="s">
        <v>38</v>
      </c>
      <c r="L13" s="58"/>
      <c r="M13" s="4"/>
    </row>
    <row r="14" spans="1:13" s="5" customFormat="1" ht="33.6" customHeight="1" x14ac:dyDescent="0.3">
      <c r="A14" s="61" t="s">
        <v>42</v>
      </c>
      <c r="B14" s="80" t="s">
        <v>19</v>
      </c>
      <c r="C14" s="26" t="s">
        <v>37</v>
      </c>
      <c r="D14" s="81">
        <v>433836000</v>
      </c>
      <c r="E14" s="81">
        <v>433836000</v>
      </c>
      <c r="F14" s="27">
        <v>110000000</v>
      </c>
      <c r="G14" s="62">
        <v>324000000</v>
      </c>
      <c r="H14" s="62">
        <f t="shared" si="3"/>
        <v>150000000</v>
      </c>
      <c r="I14" s="27">
        <v>150000000</v>
      </c>
      <c r="J14" s="62"/>
      <c r="K14" s="63" t="s">
        <v>38</v>
      </c>
      <c r="L14" s="61"/>
      <c r="M14" s="4"/>
    </row>
    <row r="15" spans="1:13" s="5" customFormat="1" ht="22.95" customHeight="1" x14ac:dyDescent="0.3">
      <c r="A15" s="17"/>
      <c r="B15" s="48" t="s">
        <v>20</v>
      </c>
      <c r="C15" s="49"/>
      <c r="D15" s="50">
        <f t="shared" ref="D15:I15" si="4">SUM(D16:D16)</f>
        <v>5100000000</v>
      </c>
      <c r="E15" s="50">
        <f t="shared" si="4"/>
        <v>3600000000</v>
      </c>
      <c r="F15" s="50">
        <f t="shared" si="4"/>
        <v>2300000000</v>
      </c>
      <c r="G15" s="50">
        <f t="shared" si="4"/>
        <v>1300000000</v>
      </c>
      <c r="H15" s="50">
        <f t="shared" si="4"/>
        <v>100000000</v>
      </c>
      <c r="I15" s="50">
        <f t="shared" si="4"/>
        <v>100000000</v>
      </c>
      <c r="J15" s="19"/>
      <c r="K15" s="19"/>
      <c r="L15" s="18"/>
      <c r="M15" s="4"/>
    </row>
    <row r="16" spans="1:13" s="5" customFormat="1" ht="31.2" x14ac:dyDescent="0.3">
      <c r="A16" s="37" t="s">
        <v>42</v>
      </c>
      <c r="B16" s="45" t="s">
        <v>21</v>
      </c>
      <c r="C16" s="46" t="s">
        <v>8</v>
      </c>
      <c r="D16" s="47">
        <v>5100000000</v>
      </c>
      <c r="E16" s="47">
        <v>3600000000</v>
      </c>
      <c r="F16" s="47">
        <v>2300000000</v>
      </c>
      <c r="G16" s="42">
        <v>1300000000</v>
      </c>
      <c r="H16" s="42">
        <f t="shared" si="3"/>
        <v>100000000</v>
      </c>
      <c r="I16" s="47">
        <v>100000000</v>
      </c>
      <c r="J16" s="42"/>
      <c r="K16" s="43" t="s">
        <v>38</v>
      </c>
      <c r="L16" s="37"/>
      <c r="M16" s="4"/>
    </row>
    <row r="17" spans="1:13" s="5" customFormat="1" ht="20.399999999999999" customHeight="1" x14ac:dyDescent="0.3">
      <c r="A17" s="18"/>
      <c r="B17" s="28" t="s">
        <v>22</v>
      </c>
      <c r="C17" s="29"/>
      <c r="D17" s="30">
        <f>D18</f>
        <v>413700000</v>
      </c>
      <c r="E17" s="30">
        <f t="shared" ref="E17:I17" si="5">E18</f>
        <v>113700000</v>
      </c>
      <c r="F17" s="30">
        <f t="shared" si="5"/>
        <v>0</v>
      </c>
      <c r="G17" s="30">
        <f t="shared" si="5"/>
        <v>113700000</v>
      </c>
      <c r="H17" s="30">
        <f t="shared" si="5"/>
        <v>50000000</v>
      </c>
      <c r="I17" s="30">
        <f t="shared" si="5"/>
        <v>50000000</v>
      </c>
      <c r="J17" s="24"/>
      <c r="K17" s="18"/>
      <c r="L17" s="18"/>
      <c r="M17" s="4"/>
    </row>
    <row r="18" spans="1:13" s="5" customFormat="1" ht="19.95" customHeight="1" x14ac:dyDescent="0.3">
      <c r="A18" s="17"/>
      <c r="B18" s="44" t="s">
        <v>23</v>
      </c>
      <c r="C18" s="49"/>
      <c r="D18" s="50">
        <f t="shared" ref="D18:I18" si="6">SUM(D19:D19,)</f>
        <v>413700000</v>
      </c>
      <c r="E18" s="50">
        <f t="shared" si="6"/>
        <v>113700000</v>
      </c>
      <c r="F18" s="50">
        <f t="shared" si="6"/>
        <v>0</v>
      </c>
      <c r="G18" s="50">
        <f t="shared" si="6"/>
        <v>113700000</v>
      </c>
      <c r="H18" s="50">
        <f t="shared" si="6"/>
        <v>50000000</v>
      </c>
      <c r="I18" s="50">
        <f t="shared" si="6"/>
        <v>50000000</v>
      </c>
      <c r="J18" s="19"/>
      <c r="K18" s="19"/>
      <c r="L18" s="18"/>
      <c r="M18" s="4"/>
    </row>
    <row r="19" spans="1:13" s="5" customFormat="1" ht="31.2" x14ac:dyDescent="0.3">
      <c r="A19" s="37" t="s">
        <v>42</v>
      </c>
      <c r="B19" s="38" t="s">
        <v>24</v>
      </c>
      <c r="C19" s="39" t="s">
        <v>37</v>
      </c>
      <c r="D19" s="40">
        <v>413700000</v>
      </c>
      <c r="E19" s="40">
        <v>113700000</v>
      </c>
      <c r="F19" s="41">
        <v>0</v>
      </c>
      <c r="G19" s="42">
        <v>113700000</v>
      </c>
      <c r="H19" s="42">
        <f t="shared" si="3"/>
        <v>50000000</v>
      </c>
      <c r="I19" s="40">
        <v>50000000</v>
      </c>
      <c r="J19" s="42"/>
      <c r="K19" s="43" t="s">
        <v>38</v>
      </c>
      <c r="L19" s="18"/>
      <c r="M19" s="4"/>
    </row>
    <row r="20" spans="1:13" s="1" customFormat="1" ht="20.25" customHeight="1" x14ac:dyDescent="0.3">
      <c r="A20" s="10"/>
      <c r="B20" s="75" t="s">
        <v>39</v>
      </c>
      <c r="C20" s="10"/>
      <c r="D20" s="31">
        <f>D21+D25+D31</f>
        <v>23450000000</v>
      </c>
      <c r="E20" s="31">
        <f t="shared" ref="E20:J20" si="7">E21+E25+E31</f>
        <v>17250000000</v>
      </c>
      <c r="F20" s="31">
        <f t="shared" si="7"/>
        <v>0</v>
      </c>
      <c r="G20" s="31">
        <f t="shared" si="7"/>
        <v>17250000000</v>
      </c>
      <c r="H20" s="31">
        <f t="shared" si="7"/>
        <v>4075000000</v>
      </c>
      <c r="I20" s="31">
        <f t="shared" si="7"/>
        <v>2760000000</v>
      </c>
      <c r="J20" s="31">
        <f t="shared" si="7"/>
        <v>1315000000</v>
      </c>
      <c r="K20" s="10"/>
      <c r="L20" s="10"/>
    </row>
    <row r="21" spans="1:13" s="1" customFormat="1" ht="21" customHeight="1" x14ac:dyDescent="0.3">
      <c r="A21" s="10"/>
      <c r="B21" s="44" t="s">
        <v>25</v>
      </c>
      <c r="C21" s="7"/>
      <c r="D21" s="32">
        <f>SUM(D22:D24)</f>
        <v>3250000000</v>
      </c>
      <c r="E21" s="32">
        <f t="shared" ref="E21:H21" si="8">SUM(E22:E24)</f>
        <v>1450000000</v>
      </c>
      <c r="F21" s="32">
        <f t="shared" si="8"/>
        <v>0</v>
      </c>
      <c r="G21" s="32">
        <f t="shared" si="8"/>
        <v>1450000000</v>
      </c>
      <c r="H21" s="32">
        <f t="shared" si="8"/>
        <v>500000000</v>
      </c>
      <c r="I21" s="32">
        <f>SUM(I22:I24)</f>
        <v>100000000</v>
      </c>
      <c r="J21" s="32">
        <f>SUM(J22:J24)</f>
        <v>400000000</v>
      </c>
      <c r="K21" s="32"/>
      <c r="L21" s="7"/>
    </row>
    <row r="22" spans="1:13" s="1" customFormat="1" ht="31.2" x14ac:dyDescent="0.3">
      <c r="A22" s="53" t="s">
        <v>42</v>
      </c>
      <c r="B22" s="64" t="s">
        <v>26</v>
      </c>
      <c r="C22" s="82" t="s">
        <v>37</v>
      </c>
      <c r="D22" s="65">
        <v>750000000</v>
      </c>
      <c r="E22" s="66">
        <v>250000000</v>
      </c>
      <c r="F22" s="66"/>
      <c r="G22" s="66">
        <v>250000000</v>
      </c>
      <c r="H22" s="56">
        <f t="shared" si="3"/>
        <v>100000000</v>
      </c>
      <c r="I22" s="65">
        <v>100000000</v>
      </c>
      <c r="J22" s="65"/>
      <c r="K22" s="57" t="s">
        <v>38</v>
      </c>
      <c r="L22" s="67"/>
    </row>
    <row r="23" spans="1:13" s="1" customFormat="1" ht="46.8" x14ac:dyDescent="0.3">
      <c r="A23" s="58" t="s">
        <v>42</v>
      </c>
      <c r="B23" s="68" t="s">
        <v>41</v>
      </c>
      <c r="C23" s="82" t="s">
        <v>37</v>
      </c>
      <c r="D23" s="33">
        <v>1300000000</v>
      </c>
      <c r="E23" s="69">
        <v>0</v>
      </c>
      <c r="F23" s="69"/>
      <c r="G23" s="69"/>
      <c r="H23" s="59"/>
      <c r="I23" s="33"/>
      <c r="J23" s="33"/>
      <c r="K23" s="60"/>
      <c r="L23" s="70"/>
    </row>
    <row r="24" spans="1:13" s="1" customFormat="1" ht="31.2" x14ac:dyDescent="0.3">
      <c r="A24" s="61" t="s">
        <v>42</v>
      </c>
      <c r="B24" s="71" t="s">
        <v>27</v>
      </c>
      <c r="C24" s="82" t="s">
        <v>37</v>
      </c>
      <c r="D24" s="72">
        <v>1200000000</v>
      </c>
      <c r="E24" s="73">
        <v>1200000000</v>
      </c>
      <c r="F24" s="73"/>
      <c r="G24" s="73">
        <v>1200000000</v>
      </c>
      <c r="H24" s="62">
        <f t="shared" si="3"/>
        <v>400000000</v>
      </c>
      <c r="I24" s="72"/>
      <c r="J24" s="72">
        <v>400000000</v>
      </c>
      <c r="K24" s="63" t="s">
        <v>38</v>
      </c>
      <c r="L24" s="74"/>
    </row>
    <row r="25" spans="1:13" s="1" customFormat="1" ht="22.95" customHeight="1" x14ac:dyDescent="0.3">
      <c r="A25" s="7"/>
      <c r="B25" s="48" t="s">
        <v>28</v>
      </c>
      <c r="C25" s="7"/>
      <c r="D25" s="50">
        <f>SUM(D26:D30)</f>
        <v>15900000000</v>
      </c>
      <c r="E25" s="50">
        <f t="shared" ref="E25:J25" si="9">SUM(E26:E30)</f>
        <v>12800000000</v>
      </c>
      <c r="F25" s="50">
        <f t="shared" si="9"/>
        <v>0</v>
      </c>
      <c r="G25" s="50">
        <f t="shared" si="9"/>
        <v>12800000000</v>
      </c>
      <c r="H25" s="50">
        <f t="shared" si="9"/>
        <v>3555000000</v>
      </c>
      <c r="I25" s="50">
        <f>SUM(I26:I30)</f>
        <v>2640000000</v>
      </c>
      <c r="J25" s="50">
        <f t="shared" si="9"/>
        <v>915000000</v>
      </c>
      <c r="K25" s="7"/>
      <c r="L25" s="7"/>
    </row>
    <row r="26" spans="1:13" ht="31.2" x14ac:dyDescent="0.3">
      <c r="A26" s="53" t="s">
        <v>42</v>
      </c>
      <c r="B26" s="54" t="s">
        <v>29</v>
      </c>
      <c r="C26" s="82" t="s">
        <v>37</v>
      </c>
      <c r="D26" s="55">
        <v>9500000000</v>
      </c>
      <c r="E26" s="88">
        <v>6650000000</v>
      </c>
      <c r="F26" s="89"/>
      <c r="G26" s="88">
        <v>6650000000</v>
      </c>
      <c r="H26" s="56">
        <f>I26+J26</f>
        <v>1945000000</v>
      </c>
      <c r="I26" s="55">
        <v>1830000000</v>
      </c>
      <c r="J26" s="55">
        <v>115000000</v>
      </c>
      <c r="K26" s="57" t="s">
        <v>38</v>
      </c>
      <c r="L26" s="90"/>
    </row>
    <row r="27" spans="1:13" ht="36" customHeight="1" x14ac:dyDescent="0.3">
      <c r="A27" s="58" t="s">
        <v>42</v>
      </c>
      <c r="B27" s="34" t="s">
        <v>30</v>
      </c>
      <c r="C27" s="82" t="s">
        <v>37</v>
      </c>
      <c r="D27" s="35">
        <v>500000000</v>
      </c>
      <c r="E27" s="91">
        <v>250000000</v>
      </c>
      <c r="F27" s="92"/>
      <c r="G27" s="91">
        <v>250000000</v>
      </c>
      <c r="H27" s="59">
        <f t="shared" ref="H27:H30" si="10">I27+J27</f>
        <v>150000000</v>
      </c>
      <c r="I27" s="35">
        <v>150000000</v>
      </c>
      <c r="J27" s="35"/>
      <c r="K27" s="60" t="s">
        <v>38</v>
      </c>
      <c r="L27" s="93"/>
    </row>
    <row r="28" spans="1:13" ht="31.2" x14ac:dyDescent="0.3">
      <c r="A28" s="58" t="s">
        <v>42</v>
      </c>
      <c r="B28" s="34" t="s">
        <v>31</v>
      </c>
      <c r="C28" s="82" t="s">
        <v>37</v>
      </c>
      <c r="D28" s="35">
        <v>1500000000</v>
      </c>
      <c r="E28" s="91">
        <v>1500000000</v>
      </c>
      <c r="F28" s="92"/>
      <c r="G28" s="91">
        <v>1500000000</v>
      </c>
      <c r="H28" s="59">
        <f t="shared" si="10"/>
        <v>200000000</v>
      </c>
      <c r="I28" s="35">
        <v>200000000</v>
      </c>
      <c r="J28" s="35"/>
      <c r="K28" s="60" t="s">
        <v>38</v>
      </c>
      <c r="L28" s="93"/>
    </row>
    <row r="29" spans="1:13" ht="34.950000000000003" customHeight="1" x14ac:dyDescent="0.3">
      <c r="A29" s="58" t="s">
        <v>42</v>
      </c>
      <c r="B29" s="36" t="s">
        <v>32</v>
      </c>
      <c r="C29" s="82" t="s">
        <v>37</v>
      </c>
      <c r="D29" s="23">
        <v>4000000000</v>
      </c>
      <c r="E29" s="91">
        <v>4000000000</v>
      </c>
      <c r="F29" s="92"/>
      <c r="G29" s="91">
        <v>4000000000</v>
      </c>
      <c r="H29" s="59">
        <f t="shared" si="10"/>
        <v>860000000</v>
      </c>
      <c r="I29" s="23">
        <v>460000000</v>
      </c>
      <c r="J29" s="23">
        <v>400000000</v>
      </c>
      <c r="K29" s="60" t="s">
        <v>38</v>
      </c>
      <c r="L29" s="93"/>
    </row>
    <row r="30" spans="1:13" ht="36" customHeight="1" x14ac:dyDescent="0.3">
      <c r="A30" s="61" t="s">
        <v>42</v>
      </c>
      <c r="B30" s="25" t="s">
        <v>33</v>
      </c>
      <c r="C30" s="82" t="s">
        <v>37</v>
      </c>
      <c r="D30" s="27">
        <v>400000000</v>
      </c>
      <c r="E30" s="94">
        <v>400000000</v>
      </c>
      <c r="F30" s="95"/>
      <c r="G30" s="94">
        <v>400000000</v>
      </c>
      <c r="H30" s="62">
        <f t="shared" si="10"/>
        <v>400000000</v>
      </c>
      <c r="I30" s="27">
        <v>0</v>
      </c>
      <c r="J30" s="27">
        <v>400000000</v>
      </c>
      <c r="K30" s="63" t="s">
        <v>38</v>
      </c>
      <c r="L30" s="96"/>
    </row>
    <row r="31" spans="1:13" ht="21.6" customHeight="1" x14ac:dyDescent="0.3">
      <c r="A31" s="97"/>
      <c r="B31" s="48" t="s">
        <v>34</v>
      </c>
      <c r="C31" s="97"/>
      <c r="D31" s="50">
        <f t="shared" ref="D31:J31" si="11">SUM(D32:D32)</f>
        <v>4300000000</v>
      </c>
      <c r="E31" s="50">
        <f t="shared" si="11"/>
        <v>3000000000</v>
      </c>
      <c r="F31" s="50">
        <f t="shared" si="11"/>
        <v>0</v>
      </c>
      <c r="G31" s="50">
        <f t="shared" si="11"/>
        <v>3000000000</v>
      </c>
      <c r="H31" s="50">
        <f t="shared" si="11"/>
        <v>20000000</v>
      </c>
      <c r="I31" s="50">
        <f t="shared" si="11"/>
        <v>20000000</v>
      </c>
      <c r="J31" s="50">
        <f t="shared" si="11"/>
        <v>0</v>
      </c>
      <c r="K31" s="98"/>
      <c r="L31" s="97"/>
    </row>
    <row r="32" spans="1:13" ht="31.2" x14ac:dyDescent="0.3">
      <c r="A32" s="18" t="s">
        <v>42</v>
      </c>
      <c r="B32" s="51" t="s">
        <v>35</v>
      </c>
      <c r="C32" s="83" t="s">
        <v>37</v>
      </c>
      <c r="D32" s="52">
        <v>4300000000</v>
      </c>
      <c r="E32" s="98">
        <v>3000000000</v>
      </c>
      <c r="F32" s="99"/>
      <c r="G32" s="98">
        <v>3000000000</v>
      </c>
      <c r="H32" s="24">
        <f>I32+J32</f>
        <v>20000000</v>
      </c>
      <c r="I32" s="52">
        <v>20000000</v>
      </c>
      <c r="J32" s="52"/>
      <c r="K32" s="7" t="s">
        <v>38</v>
      </c>
      <c r="L32" s="97"/>
    </row>
  </sheetData>
  <mergeCells count="14">
    <mergeCell ref="A1:L1"/>
    <mergeCell ref="A2:L2"/>
    <mergeCell ref="A3:L3"/>
    <mergeCell ref="K4:L4"/>
    <mergeCell ref="A5:A8"/>
    <mergeCell ref="F5:F8"/>
    <mergeCell ref="G5:G8"/>
    <mergeCell ref="I5:J5"/>
    <mergeCell ref="D5:E7"/>
    <mergeCell ref="K5:K8"/>
    <mergeCell ref="L5:L8"/>
    <mergeCell ref="H5:H8"/>
    <mergeCell ref="B5:B8"/>
    <mergeCell ref="C5:C8"/>
  </mergeCells>
  <pageMargins left="0.41" right="0.16" top="0.31" bottom="0.28000000000000003" header="0.31496062992126" footer="0.31496062992126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9" sqref="E9"/>
    </sheetView>
  </sheetViews>
  <sheetFormatPr defaultRowHeight="16.8" x14ac:dyDescent="0.3"/>
  <cols>
    <col min="1" max="1" width="5.33203125" style="107" customWidth="1"/>
    <col min="2" max="2" width="40.77734375" style="107" customWidth="1"/>
    <col min="3" max="3" width="17.44140625" style="107" customWidth="1"/>
    <col min="4" max="5" width="16.21875" style="107" customWidth="1"/>
    <col min="6" max="6" width="17.44140625" style="107" customWidth="1"/>
    <col min="7" max="7" width="16.77734375" style="107" customWidth="1"/>
    <col min="8" max="16384" width="8.88671875" style="107"/>
  </cols>
  <sheetData>
    <row r="1" spans="1:7" s="102" customFormat="1" x14ac:dyDescent="0.3">
      <c r="A1" s="174" t="s">
        <v>205</v>
      </c>
      <c r="B1" s="174"/>
      <c r="C1" s="174"/>
      <c r="D1" s="174"/>
      <c r="E1" s="174"/>
      <c r="F1" s="174"/>
      <c r="G1" s="174"/>
    </row>
    <row r="2" spans="1:7" s="103" customFormat="1" ht="15.6" x14ac:dyDescent="0.3">
      <c r="A2" s="175" t="s">
        <v>225</v>
      </c>
      <c r="B2" s="175"/>
      <c r="C2" s="175"/>
      <c r="D2" s="175"/>
      <c r="E2" s="175"/>
      <c r="F2" s="175"/>
      <c r="G2" s="175"/>
    </row>
    <row r="3" spans="1:7" s="103" customFormat="1" ht="15.6" x14ac:dyDescent="0.3"/>
    <row r="4" spans="1:7" s="104" customFormat="1" x14ac:dyDescent="0.3">
      <c r="G4" s="104" t="s">
        <v>50</v>
      </c>
    </row>
    <row r="5" spans="1:7" s="135" customFormat="1" ht="30.6" customHeight="1" x14ac:dyDescent="0.3">
      <c r="A5" s="176" t="s">
        <v>0</v>
      </c>
      <c r="B5" s="176" t="s">
        <v>51</v>
      </c>
      <c r="C5" s="176" t="s">
        <v>52</v>
      </c>
      <c r="D5" s="178" t="s">
        <v>206</v>
      </c>
      <c r="E5" s="179"/>
      <c r="F5" s="180" t="s">
        <v>207</v>
      </c>
      <c r="G5" s="180" t="s">
        <v>53</v>
      </c>
    </row>
    <row r="6" spans="1:7" s="135" customFormat="1" ht="30.6" customHeight="1" x14ac:dyDescent="0.3">
      <c r="A6" s="177"/>
      <c r="B6" s="177"/>
      <c r="C6" s="177"/>
      <c r="D6" s="106" t="s">
        <v>208</v>
      </c>
      <c r="E6" s="106" t="s">
        <v>209</v>
      </c>
      <c r="F6" s="181"/>
      <c r="G6" s="181"/>
    </row>
    <row r="7" spans="1:7" s="135" customFormat="1" ht="30.6" customHeight="1" x14ac:dyDescent="0.3">
      <c r="A7" s="106"/>
      <c r="B7" s="106" t="s">
        <v>54</v>
      </c>
      <c r="C7" s="123">
        <f>SUM(C8:C10)</f>
        <v>23850.076000000001</v>
      </c>
      <c r="D7" s="123">
        <f t="shared" ref="D7:E7" si="0">SUM(D8:D10)</f>
        <v>2400</v>
      </c>
      <c r="E7" s="123">
        <f t="shared" si="0"/>
        <v>2400</v>
      </c>
      <c r="F7" s="123">
        <f>SUM(F8:F10)</f>
        <v>23850.076000000001</v>
      </c>
      <c r="G7" s="106"/>
    </row>
    <row r="8" spans="1:7" ht="30.6" customHeight="1" x14ac:dyDescent="0.3">
      <c r="A8" s="101">
        <v>1</v>
      </c>
      <c r="B8" s="100" t="s">
        <v>55</v>
      </c>
      <c r="C8" s="124">
        <v>3267</v>
      </c>
      <c r="D8" s="124">
        <v>900</v>
      </c>
      <c r="E8" s="124">
        <v>900</v>
      </c>
      <c r="F8" s="124">
        <f>C8+D8-E8</f>
        <v>3267</v>
      </c>
      <c r="G8" s="100" t="s">
        <v>198</v>
      </c>
    </row>
    <row r="9" spans="1:7" ht="30.6" customHeight="1" x14ac:dyDescent="0.3">
      <c r="A9" s="101">
        <v>2</v>
      </c>
      <c r="B9" s="100" t="s">
        <v>56</v>
      </c>
      <c r="C9" s="124">
        <v>20000</v>
      </c>
      <c r="D9" s="124">
        <v>1500</v>
      </c>
      <c r="E9" s="124">
        <v>1500</v>
      </c>
      <c r="F9" s="124">
        <f t="shared" ref="F9:F11" si="1">C9+D9-E9</f>
        <v>20000</v>
      </c>
      <c r="G9" s="100" t="s">
        <v>198</v>
      </c>
    </row>
    <row r="10" spans="1:7" ht="30.6" customHeight="1" x14ac:dyDescent="0.3">
      <c r="A10" s="101">
        <v>3</v>
      </c>
      <c r="B10" s="100" t="s">
        <v>188</v>
      </c>
      <c r="C10" s="124">
        <f>SUM(C11:C11)</f>
        <v>583.07600000000002</v>
      </c>
      <c r="D10" s="124">
        <f>SUM(D11:D11)</f>
        <v>0</v>
      </c>
      <c r="E10" s="124">
        <f>SUM(E11:E11)</f>
        <v>0</v>
      </c>
      <c r="F10" s="124">
        <f>SUM(F11:F11)</f>
        <v>583.07600000000002</v>
      </c>
      <c r="G10" s="100" t="s">
        <v>198</v>
      </c>
    </row>
    <row r="11" spans="1:7" s="104" customFormat="1" ht="30.6" customHeight="1" x14ac:dyDescent="0.3">
      <c r="A11" s="126" t="s">
        <v>210</v>
      </c>
      <c r="B11" s="127" t="s">
        <v>199</v>
      </c>
      <c r="C11" s="128">
        <v>583.07600000000002</v>
      </c>
      <c r="D11" s="128"/>
      <c r="E11" s="128"/>
      <c r="F11" s="128">
        <f t="shared" si="1"/>
        <v>583.07600000000002</v>
      </c>
      <c r="G11" s="127"/>
    </row>
  </sheetData>
  <mergeCells count="8">
    <mergeCell ref="A1:G1"/>
    <mergeCell ref="A2:G2"/>
    <mergeCell ref="A5:A6"/>
    <mergeCell ref="B5:B6"/>
    <mergeCell ref="C5:C6"/>
    <mergeCell ref="D5:E5"/>
    <mergeCell ref="F5:F6"/>
    <mergeCell ref="G5:G6"/>
  </mergeCells>
  <pageMargins left="0.68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pane ySplit="6" topLeftCell="A7" activePane="bottomLeft" state="frozen"/>
      <selection pane="bottomLeft" activeCell="C10" sqref="C10"/>
    </sheetView>
  </sheetViews>
  <sheetFormatPr defaultRowHeight="16.8" x14ac:dyDescent="0.3"/>
  <cols>
    <col min="1" max="1" width="5.33203125" style="107" customWidth="1"/>
    <col min="2" max="2" width="41.33203125" style="107" customWidth="1"/>
    <col min="3" max="3" width="12" style="107" customWidth="1"/>
    <col min="4" max="4" width="11" style="131" customWidth="1"/>
    <col min="5" max="5" width="15.33203125" style="107" customWidth="1"/>
    <col min="6" max="6" width="7.88671875" style="107" customWidth="1"/>
    <col min="7" max="7" width="11.21875" style="119" bestFit="1" customWidth="1"/>
    <col min="8" max="16384" width="8.88671875" style="107"/>
  </cols>
  <sheetData>
    <row r="1" spans="1:7" s="102" customFormat="1" x14ac:dyDescent="0.3">
      <c r="A1" s="182" t="s">
        <v>211</v>
      </c>
      <c r="B1" s="182"/>
      <c r="C1" s="182"/>
      <c r="D1" s="182"/>
      <c r="E1" s="182"/>
      <c r="F1" s="182"/>
      <c r="G1" s="115"/>
    </row>
    <row r="2" spans="1:7" s="103" customFormat="1" ht="15.6" x14ac:dyDescent="0.3">
      <c r="A2" s="175" t="s">
        <v>225</v>
      </c>
      <c r="B2" s="175"/>
      <c r="C2" s="175"/>
      <c r="D2" s="175"/>
      <c r="E2" s="175"/>
      <c r="F2" s="175"/>
      <c r="G2" s="116"/>
    </row>
    <row r="3" spans="1:7" s="103" customFormat="1" ht="15.6" x14ac:dyDescent="0.3">
      <c r="D3" s="125"/>
      <c r="G3" s="116"/>
    </row>
    <row r="4" spans="1:7" s="104" customFormat="1" x14ac:dyDescent="0.3">
      <c r="D4" s="129"/>
      <c r="E4" s="104" t="s">
        <v>50</v>
      </c>
      <c r="G4" s="117"/>
    </row>
    <row r="5" spans="1:7" s="135" customFormat="1" ht="36.6" customHeight="1" x14ac:dyDescent="0.3">
      <c r="A5" s="106" t="s">
        <v>0</v>
      </c>
      <c r="B5" s="106" t="s">
        <v>51</v>
      </c>
      <c r="C5" s="110" t="s">
        <v>212</v>
      </c>
      <c r="D5" s="110" t="s">
        <v>61</v>
      </c>
      <c r="E5" s="110" t="s">
        <v>53</v>
      </c>
      <c r="F5" s="110" t="s">
        <v>4</v>
      </c>
      <c r="G5" s="118"/>
    </row>
    <row r="6" spans="1:7" s="135" customFormat="1" ht="30.6" customHeight="1" x14ac:dyDescent="0.3">
      <c r="A6" s="106"/>
      <c r="B6" s="106" t="s">
        <v>54</v>
      </c>
      <c r="C6" s="123">
        <f>C7+C11+C12</f>
        <v>23850.076000000001</v>
      </c>
      <c r="D6" s="108">
        <f>D7+D11+D12</f>
        <v>100</v>
      </c>
      <c r="E6" s="106"/>
      <c r="F6" s="106"/>
      <c r="G6" s="118"/>
    </row>
    <row r="7" spans="1:7" s="135" customFormat="1" ht="42" customHeight="1" x14ac:dyDescent="0.3">
      <c r="A7" s="106" t="s">
        <v>46</v>
      </c>
      <c r="B7" s="114" t="s">
        <v>71</v>
      </c>
      <c r="C7" s="123">
        <f>SUM(C8:C10)</f>
        <v>15683.075999999999</v>
      </c>
      <c r="D7" s="108">
        <f>C7/$C$6*100</f>
        <v>65.75692253559275</v>
      </c>
      <c r="E7" s="106"/>
      <c r="F7" s="106"/>
      <c r="G7" s="118"/>
    </row>
    <row r="8" spans="1:7" ht="49.2" customHeight="1" x14ac:dyDescent="0.3">
      <c r="A8" s="101">
        <v>1</v>
      </c>
      <c r="B8" s="109" t="s">
        <v>57</v>
      </c>
      <c r="C8" s="124">
        <f>'[1]PL 03'!S9+'[1]PL 03'!S53</f>
        <v>7383.0759999999991</v>
      </c>
      <c r="D8" s="122">
        <f>C8/$C$6*100</f>
        <v>30.956194856569848</v>
      </c>
      <c r="E8" s="100" t="s">
        <v>198</v>
      </c>
      <c r="F8" s="100"/>
    </row>
    <row r="9" spans="1:7" ht="49.2" customHeight="1" x14ac:dyDescent="0.3">
      <c r="A9" s="101">
        <v>2</v>
      </c>
      <c r="B9" s="109" t="s">
        <v>58</v>
      </c>
      <c r="C9" s="124">
        <f>'[1]PL 03'!S93</f>
        <v>900</v>
      </c>
      <c r="D9" s="122">
        <f t="shared" ref="D9:D12" si="0">C9/$C$6*100</f>
        <v>3.7735728808579054</v>
      </c>
      <c r="E9" s="100" t="s">
        <v>198</v>
      </c>
      <c r="F9" s="100"/>
    </row>
    <row r="10" spans="1:7" ht="57.6" customHeight="1" x14ac:dyDescent="0.3">
      <c r="A10" s="101">
        <v>3</v>
      </c>
      <c r="B10" s="109" t="s">
        <v>59</v>
      </c>
      <c r="C10" s="124">
        <f>'[1]PL 03'!S60</f>
        <v>7400</v>
      </c>
      <c r="D10" s="122">
        <f t="shared" si="0"/>
        <v>31.027154798165</v>
      </c>
      <c r="E10" s="100" t="s">
        <v>198</v>
      </c>
      <c r="F10" s="100"/>
    </row>
    <row r="11" spans="1:7" s="102" customFormat="1" ht="51" customHeight="1" x14ac:dyDescent="0.3">
      <c r="A11" s="106" t="s">
        <v>47</v>
      </c>
      <c r="B11" s="113" t="s">
        <v>60</v>
      </c>
      <c r="C11" s="130">
        <f>'[1]PL 03'!S76</f>
        <v>7004</v>
      </c>
      <c r="D11" s="108">
        <f>C11/$C$6*100</f>
        <v>29.366782730587527</v>
      </c>
      <c r="E11" s="105" t="s">
        <v>198</v>
      </c>
      <c r="F11" s="105"/>
      <c r="G11" s="115"/>
    </row>
    <row r="12" spans="1:7" s="102" customFormat="1" ht="46.95" customHeight="1" x14ac:dyDescent="0.3">
      <c r="A12" s="106" t="s">
        <v>48</v>
      </c>
      <c r="B12" s="113" t="s">
        <v>194</v>
      </c>
      <c r="C12" s="130">
        <f>'[1]PL 03'!S94</f>
        <v>1163</v>
      </c>
      <c r="D12" s="108">
        <f t="shared" si="0"/>
        <v>4.8762947338197158</v>
      </c>
      <c r="E12" s="105" t="s">
        <v>198</v>
      </c>
      <c r="F12" s="105"/>
      <c r="G12" s="115"/>
    </row>
  </sheetData>
  <mergeCells count="2">
    <mergeCell ref="A1:F1"/>
    <mergeCell ref="A2:F2"/>
  </mergeCells>
  <pageMargins left="0.56999999999999995" right="0.2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tabSelected="1" zoomScaleNormal="100" workbookViewId="0">
      <pane ySplit="7" topLeftCell="A83" activePane="bottomLeft" state="frozen"/>
      <selection pane="bottomLeft" sqref="A1:W1"/>
    </sheetView>
  </sheetViews>
  <sheetFormatPr defaultRowHeight="13.8" x14ac:dyDescent="0.3"/>
  <cols>
    <col min="1" max="1" width="5.88671875" style="112" customWidth="1"/>
    <col min="2" max="2" width="24.6640625" style="120" customWidth="1"/>
    <col min="3" max="3" width="8.109375" style="121" customWidth="1"/>
    <col min="4" max="5" width="6.5546875" style="121" customWidth="1"/>
    <col min="6" max="6" width="14.21875" style="121" customWidth="1"/>
    <col min="7" max="7" width="10.33203125" style="111" customWidth="1"/>
    <col min="8" max="8" width="10.21875" style="111" customWidth="1"/>
    <col min="9" max="9" width="10.6640625" style="111" hidden="1" customWidth="1"/>
    <col min="10" max="10" width="9.5546875" style="111" hidden="1" customWidth="1"/>
    <col min="11" max="11" width="10.6640625" style="111" hidden="1" customWidth="1"/>
    <col min="12" max="12" width="10.33203125" style="111" hidden="1" customWidth="1"/>
    <col min="13" max="13" width="10.33203125" style="111" customWidth="1"/>
    <col min="14" max="14" width="11.21875" style="111" customWidth="1"/>
    <col min="15" max="15" width="10.44140625" style="111" customWidth="1"/>
    <col min="16" max="18" width="8.33203125" style="111" customWidth="1"/>
    <col min="19" max="19" width="9.44140625" style="111" customWidth="1"/>
    <col min="20" max="20" width="9.6640625" style="111" customWidth="1"/>
    <col min="21" max="22" width="8.33203125" style="111" customWidth="1"/>
    <col min="23" max="23" width="6.88671875" style="121" customWidth="1"/>
    <col min="24" max="24" width="9.44140625" style="111" bestFit="1" customWidth="1"/>
    <col min="25" max="25" width="12" style="111" bestFit="1" customWidth="1"/>
    <col min="26" max="16384" width="8.88671875" style="111"/>
  </cols>
  <sheetData>
    <row r="1" spans="1:24" x14ac:dyDescent="0.3">
      <c r="A1" s="183" t="s">
        <v>231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</row>
    <row r="2" spans="1:24" x14ac:dyDescent="0.3">
      <c r="A2" s="184" t="s">
        <v>225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</row>
    <row r="3" spans="1:24" x14ac:dyDescent="0.3">
      <c r="L3" s="185" t="s">
        <v>50</v>
      </c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</row>
    <row r="4" spans="1:24" s="6" customFormat="1" ht="30.6" customHeight="1" x14ac:dyDescent="0.3">
      <c r="A4" s="163" t="s">
        <v>0</v>
      </c>
      <c r="B4" s="163" t="s">
        <v>5</v>
      </c>
      <c r="C4" s="163" t="s">
        <v>62</v>
      </c>
      <c r="D4" s="163" t="s">
        <v>213</v>
      </c>
      <c r="E4" s="163" t="s">
        <v>63</v>
      </c>
      <c r="F4" s="186" t="s">
        <v>200</v>
      </c>
      <c r="G4" s="186"/>
      <c r="H4" s="186"/>
      <c r="I4" s="186" t="s">
        <v>66</v>
      </c>
      <c r="J4" s="186" t="s">
        <v>67</v>
      </c>
      <c r="K4" s="186"/>
      <c r="L4" s="193" t="s">
        <v>68</v>
      </c>
      <c r="M4" s="186" t="s">
        <v>69</v>
      </c>
      <c r="N4" s="186"/>
      <c r="O4" s="186"/>
      <c r="P4" s="186"/>
      <c r="Q4" s="186" t="s">
        <v>214</v>
      </c>
      <c r="R4" s="186"/>
      <c r="S4" s="186" t="s">
        <v>215</v>
      </c>
      <c r="T4" s="186"/>
      <c r="U4" s="186"/>
      <c r="V4" s="186"/>
      <c r="W4" s="187" t="s">
        <v>4</v>
      </c>
    </row>
    <row r="5" spans="1:24" s="6" customFormat="1" ht="21.6" customHeight="1" x14ac:dyDescent="0.3">
      <c r="A5" s="164"/>
      <c r="B5" s="164"/>
      <c r="C5" s="164"/>
      <c r="D5" s="164"/>
      <c r="E5" s="164"/>
      <c r="F5" s="192" t="s">
        <v>64</v>
      </c>
      <c r="G5" s="186" t="s">
        <v>2</v>
      </c>
      <c r="H5" s="186"/>
      <c r="I5" s="186"/>
      <c r="J5" s="186"/>
      <c r="K5" s="186"/>
      <c r="L5" s="194"/>
      <c r="M5" s="190" t="s">
        <v>49</v>
      </c>
      <c r="N5" s="186" t="s">
        <v>185</v>
      </c>
      <c r="O5" s="186"/>
      <c r="P5" s="186"/>
      <c r="Q5" s="186"/>
      <c r="R5" s="186"/>
      <c r="S5" s="190" t="s">
        <v>49</v>
      </c>
      <c r="T5" s="186" t="s">
        <v>185</v>
      </c>
      <c r="U5" s="186"/>
      <c r="V5" s="186"/>
      <c r="W5" s="188"/>
    </row>
    <row r="6" spans="1:24" s="6" customFormat="1" ht="44.4" customHeight="1" x14ac:dyDescent="0.3">
      <c r="A6" s="165"/>
      <c r="B6" s="165"/>
      <c r="C6" s="165"/>
      <c r="D6" s="165"/>
      <c r="E6" s="165"/>
      <c r="F6" s="192"/>
      <c r="G6" s="137" t="s">
        <v>49</v>
      </c>
      <c r="H6" s="138" t="s">
        <v>65</v>
      </c>
      <c r="I6" s="186"/>
      <c r="J6" s="137" t="s">
        <v>49</v>
      </c>
      <c r="K6" s="138" t="s">
        <v>65</v>
      </c>
      <c r="L6" s="195"/>
      <c r="M6" s="191"/>
      <c r="N6" s="139" t="s">
        <v>186</v>
      </c>
      <c r="O6" s="140" t="s">
        <v>187</v>
      </c>
      <c r="P6" s="140" t="s">
        <v>188</v>
      </c>
      <c r="Q6" s="140" t="s">
        <v>208</v>
      </c>
      <c r="R6" s="140" t="s">
        <v>209</v>
      </c>
      <c r="S6" s="191"/>
      <c r="T6" s="139" t="s">
        <v>186</v>
      </c>
      <c r="U6" s="140" t="s">
        <v>187</v>
      </c>
      <c r="V6" s="140" t="s">
        <v>188</v>
      </c>
      <c r="W6" s="189"/>
    </row>
    <row r="7" spans="1:24" s="133" customFormat="1" ht="19.95" customHeight="1" x14ac:dyDescent="0.3">
      <c r="A7" s="141">
        <v>1</v>
      </c>
      <c r="B7" s="142">
        <v>2</v>
      </c>
      <c r="C7" s="142">
        <v>3</v>
      </c>
      <c r="D7" s="142">
        <v>4</v>
      </c>
      <c r="E7" s="142">
        <v>5</v>
      </c>
      <c r="F7" s="142">
        <v>6</v>
      </c>
      <c r="G7" s="141">
        <v>7</v>
      </c>
      <c r="H7" s="141">
        <v>8</v>
      </c>
      <c r="I7" s="141">
        <v>9</v>
      </c>
      <c r="J7" s="141">
        <v>10</v>
      </c>
      <c r="K7" s="141">
        <v>11</v>
      </c>
      <c r="L7" s="141">
        <v>12</v>
      </c>
      <c r="M7" s="141">
        <v>9</v>
      </c>
      <c r="N7" s="141">
        <v>10</v>
      </c>
      <c r="O7" s="141">
        <v>11</v>
      </c>
      <c r="P7" s="141">
        <v>12</v>
      </c>
      <c r="Q7" s="141">
        <v>13</v>
      </c>
      <c r="R7" s="141">
        <v>14</v>
      </c>
      <c r="S7" s="141">
        <v>15</v>
      </c>
      <c r="T7" s="141">
        <v>16</v>
      </c>
      <c r="U7" s="141">
        <v>17</v>
      </c>
      <c r="V7" s="141">
        <v>18</v>
      </c>
      <c r="W7" s="142">
        <v>19</v>
      </c>
    </row>
    <row r="8" spans="1:24" s="134" customFormat="1" ht="28.2" customHeight="1" x14ac:dyDescent="0.3">
      <c r="A8" s="143"/>
      <c r="B8" s="144" t="s">
        <v>70</v>
      </c>
      <c r="C8" s="144"/>
      <c r="D8" s="144"/>
      <c r="E8" s="144"/>
      <c r="F8" s="144"/>
      <c r="G8" s="145">
        <f t="shared" ref="G8:V8" si="0">G9+G53+G60+G76+G93+G94</f>
        <v>224926.66800000001</v>
      </c>
      <c r="H8" s="145">
        <f t="shared" si="0"/>
        <v>212724.12700000001</v>
      </c>
      <c r="I8" s="145">
        <f t="shared" si="0"/>
        <v>127894.68399999999</v>
      </c>
      <c r="J8" s="145">
        <f t="shared" si="0"/>
        <v>97120.512000000002</v>
      </c>
      <c r="K8" s="145">
        <f t="shared" si="0"/>
        <v>97120.512000000002</v>
      </c>
      <c r="L8" s="145">
        <f t="shared" si="0"/>
        <v>97609.595922000008</v>
      </c>
      <c r="M8" s="145">
        <f t="shared" si="0"/>
        <v>23850.076000000001</v>
      </c>
      <c r="N8" s="145">
        <f t="shared" si="0"/>
        <v>20000</v>
      </c>
      <c r="O8" s="145">
        <f t="shared" si="0"/>
        <v>3267</v>
      </c>
      <c r="P8" s="145">
        <f t="shared" si="0"/>
        <v>583.07600000000002</v>
      </c>
      <c r="Q8" s="145">
        <f t="shared" si="0"/>
        <v>2400</v>
      </c>
      <c r="R8" s="145">
        <f t="shared" si="0"/>
        <v>2400</v>
      </c>
      <c r="S8" s="145">
        <f t="shared" si="0"/>
        <v>23850.076000000001</v>
      </c>
      <c r="T8" s="145">
        <f t="shared" si="0"/>
        <v>20000</v>
      </c>
      <c r="U8" s="145">
        <f t="shared" si="0"/>
        <v>3267</v>
      </c>
      <c r="V8" s="145">
        <f t="shared" si="0"/>
        <v>583.07600000000002</v>
      </c>
      <c r="W8" s="144"/>
      <c r="X8" s="146">
        <v>583.07600000000002</v>
      </c>
    </row>
    <row r="9" spans="1:24" s="134" customFormat="1" ht="28.2" customHeight="1" x14ac:dyDescent="0.3">
      <c r="A9" s="143" t="s">
        <v>46</v>
      </c>
      <c r="B9" s="147" t="s">
        <v>73</v>
      </c>
      <c r="C9" s="144"/>
      <c r="D9" s="144"/>
      <c r="E9" s="144"/>
      <c r="F9" s="144"/>
      <c r="G9" s="148">
        <f>SUM(G10:G52)</f>
        <v>124893.755</v>
      </c>
      <c r="H9" s="148">
        <f t="shared" ref="H9:V9" si="1">SUM(H10:H52)</f>
        <v>118873.5</v>
      </c>
      <c r="I9" s="148">
        <f t="shared" si="1"/>
        <v>95309.400999999998</v>
      </c>
      <c r="J9" s="148">
        <f t="shared" si="1"/>
        <v>80540.697</v>
      </c>
      <c r="K9" s="148">
        <f t="shared" si="1"/>
        <v>80540.697</v>
      </c>
      <c r="L9" s="148">
        <f t="shared" si="1"/>
        <v>33874.587922000006</v>
      </c>
      <c r="M9" s="148">
        <f t="shared" si="1"/>
        <v>6148.9699999999993</v>
      </c>
      <c r="N9" s="148">
        <f t="shared" si="1"/>
        <v>6004.723</v>
      </c>
      <c r="O9" s="148">
        <f t="shared" si="1"/>
        <v>0</v>
      </c>
      <c r="P9" s="148">
        <f t="shared" si="1"/>
        <v>144.24700000000001</v>
      </c>
      <c r="Q9" s="148">
        <f t="shared" si="1"/>
        <v>400</v>
      </c>
      <c r="R9" s="148">
        <f t="shared" si="1"/>
        <v>100</v>
      </c>
      <c r="S9" s="148">
        <f t="shared" si="1"/>
        <v>6448.9699999999993</v>
      </c>
      <c r="T9" s="148">
        <f t="shared" si="1"/>
        <v>6104.723</v>
      </c>
      <c r="U9" s="148">
        <f t="shared" si="1"/>
        <v>200</v>
      </c>
      <c r="V9" s="148">
        <f t="shared" si="1"/>
        <v>144.24700000000001</v>
      </c>
      <c r="W9" s="144"/>
    </row>
    <row r="10" spans="1:24" s="132" customFormat="1" ht="46.95" customHeight="1" x14ac:dyDescent="0.3">
      <c r="A10" s="149">
        <v>1</v>
      </c>
      <c r="B10" s="150" t="s">
        <v>74</v>
      </c>
      <c r="C10" s="151" t="s">
        <v>75</v>
      </c>
      <c r="D10" s="151">
        <v>2021</v>
      </c>
      <c r="E10" s="151">
        <v>2022</v>
      </c>
      <c r="F10" s="151" t="s">
        <v>76</v>
      </c>
      <c r="G10" s="136">
        <v>2508</v>
      </c>
      <c r="H10" s="136">
        <v>1808</v>
      </c>
      <c r="I10" s="136">
        <v>1768</v>
      </c>
      <c r="J10" s="136">
        <v>1768</v>
      </c>
      <c r="K10" s="136">
        <v>1768</v>
      </c>
      <c r="L10" s="136">
        <v>32.601999999999997</v>
      </c>
      <c r="M10" s="152">
        <f>SUM(N10:P10)</f>
        <v>32.601999999999997</v>
      </c>
      <c r="N10" s="136">
        <v>32.601999999999997</v>
      </c>
      <c r="O10" s="136"/>
      <c r="P10" s="136"/>
      <c r="Q10" s="136"/>
      <c r="R10" s="136"/>
      <c r="S10" s="136">
        <f>SUM(T10:V10)</f>
        <v>32.601999999999997</v>
      </c>
      <c r="T10" s="136">
        <f>N10+Q10-R10</f>
        <v>32.601999999999997</v>
      </c>
      <c r="U10" s="136">
        <f>O10</f>
        <v>0</v>
      </c>
      <c r="V10" s="136">
        <f>P10</f>
        <v>0</v>
      </c>
      <c r="W10" s="151"/>
    </row>
    <row r="11" spans="1:24" s="132" customFormat="1" ht="28.2" customHeight="1" x14ac:dyDescent="0.3">
      <c r="A11" s="153">
        <v>2</v>
      </c>
      <c r="B11" s="154" t="s">
        <v>77</v>
      </c>
      <c r="C11" s="155" t="s">
        <v>75</v>
      </c>
      <c r="D11" s="155">
        <v>2021</v>
      </c>
      <c r="E11" s="155">
        <v>2023</v>
      </c>
      <c r="F11" s="155" t="s">
        <v>78</v>
      </c>
      <c r="G11" s="152">
        <v>5927</v>
      </c>
      <c r="H11" s="152">
        <v>5427</v>
      </c>
      <c r="I11" s="152">
        <v>4518</v>
      </c>
      <c r="J11" s="152">
        <v>4018</v>
      </c>
      <c r="K11" s="152">
        <v>4018</v>
      </c>
      <c r="L11" s="152">
        <v>1408.8869999999999</v>
      </c>
      <c r="M11" s="152">
        <f>SUM(N11:P11)</f>
        <v>300</v>
      </c>
      <c r="N11" s="152">
        <v>300</v>
      </c>
      <c r="O11" s="152"/>
      <c r="P11" s="152"/>
      <c r="Q11" s="152"/>
      <c r="R11" s="152"/>
      <c r="S11" s="136">
        <f t="shared" ref="S11:S52" si="2">SUM(T11:V11)</f>
        <v>300</v>
      </c>
      <c r="T11" s="136">
        <f t="shared" ref="T11:T52" si="3">N11+Q11-R11</f>
        <v>300</v>
      </c>
      <c r="U11" s="136">
        <f t="shared" ref="U11:V26" si="4">O11</f>
        <v>0</v>
      </c>
      <c r="V11" s="136">
        <f t="shared" si="4"/>
        <v>0</v>
      </c>
      <c r="W11" s="155"/>
    </row>
    <row r="12" spans="1:24" s="132" customFormat="1" ht="28.2" customHeight="1" x14ac:dyDescent="0.3">
      <c r="A12" s="153">
        <v>3</v>
      </c>
      <c r="B12" s="154" t="s">
        <v>79</v>
      </c>
      <c r="C12" s="155" t="s">
        <v>75</v>
      </c>
      <c r="D12" s="155">
        <v>2021</v>
      </c>
      <c r="E12" s="155">
        <v>2023</v>
      </c>
      <c r="F12" s="155" t="s">
        <v>80</v>
      </c>
      <c r="G12" s="152">
        <v>3851</v>
      </c>
      <c r="H12" s="152">
        <v>3351</v>
      </c>
      <c r="I12" s="152">
        <v>3329</v>
      </c>
      <c r="J12" s="152">
        <v>3226</v>
      </c>
      <c r="K12" s="152">
        <v>3226</v>
      </c>
      <c r="L12" s="152">
        <v>125.02800000000001</v>
      </c>
      <c r="M12" s="152">
        <f t="shared" ref="M12:M52" si="5">SUM(N12:P12)</f>
        <v>50</v>
      </c>
      <c r="N12" s="152">
        <v>50</v>
      </c>
      <c r="O12" s="152"/>
      <c r="P12" s="152"/>
      <c r="Q12" s="152"/>
      <c r="R12" s="152"/>
      <c r="S12" s="136">
        <f t="shared" si="2"/>
        <v>50</v>
      </c>
      <c r="T12" s="136">
        <f t="shared" si="3"/>
        <v>50</v>
      </c>
      <c r="U12" s="136">
        <f t="shared" si="4"/>
        <v>0</v>
      </c>
      <c r="V12" s="136">
        <f t="shared" si="4"/>
        <v>0</v>
      </c>
      <c r="W12" s="155"/>
    </row>
    <row r="13" spans="1:24" s="132" customFormat="1" ht="28.2" customHeight="1" x14ac:dyDescent="0.3">
      <c r="A13" s="153">
        <v>4</v>
      </c>
      <c r="B13" s="154" t="s">
        <v>81</v>
      </c>
      <c r="C13" s="155" t="s">
        <v>75</v>
      </c>
      <c r="D13" s="155">
        <v>2022</v>
      </c>
      <c r="E13" s="155">
        <v>2023</v>
      </c>
      <c r="F13" s="155" t="s">
        <v>82</v>
      </c>
      <c r="G13" s="152">
        <v>7090</v>
      </c>
      <c r="H13" s="152">
        <v>7090</v>
      </c>
      <c r="I13" s="152">
        <v>6060</v>
      </c>
      <c r="J13" s="152">
        <v>5560</v>
      </c>
      <c r="K13" s="152">
        <v>5560</v>
      </c>
      <c r="L13" s="152">
        <v>1529.6120000000001</v>
      </c>
      <c r="M13" s="152">
        <f t="shared" si="5"/>
        <v>300</v>
      </c>
      <c r="N13" s="152">
        <v>300</v>
      </c>
      <c r="O13" s="152"/>
      <c r="P13" s="152"/>
      <c r="Q13" s="152"/>
      <c r="R13" s="152"/>
      <c r="S13" s="136">
        <f t="shared" si="2"/>
        <v>300</v>
      </c>
      <c r="T13" s="136">
        <f t="shared" si="3"/>
        <v>300</v>
      </c>
      <c r="U13" s="136">
        <f t="shared" si="4"/>
        <v>0</v>
      </c>
      <c r="V13" s="136">
        <f t="shared" si="4"/>
        <v>0</v>
      </c>
      <c r="W13" s="155"/>
    </row>
    <row r="14" spans="1:24" s="132" customFormat="1" ht="54" customHeight="1" x14ac:dyDescent="0.3">
      <c r="A14" s="153">
        <v>5</v>
      </c>
      <c r="B14" s="154" t="s">
        <v>83</v>
      </c>
      <c r="C14" s="155" t="s">
        <v>75</v>
      </c>
      <c r="D14" s="155">
        <v>2022</v>
      </c>
      <c r="E14" s="155">
        <v>2023</v>
      </c>
      <c r="F14" s="155" t="s">
        <v>84</v>
      </c>
      <c r="G14" s="152">
        <v>2428</v>
      </c>
      <c r="H14" s="152">
        <v>2428</v>
      </c>
      <c r="I14" s="152">
        <v>1459</v>
      </c>
      <c r="J14" s="152">
        <v>959</v>
      </c>
      <c r="K14" s="152">
        <v>959</v>
      </c>
      <c r="L14" s="152">
        <v>1468.2840000000001</v>
      </c>
      <c r="M14" s="152">
        <f t="shared" si="5"/>
        <v>350</v>
      </c>
      <c r="N14" s="152">
        <v>350</v>
      </c>
      <c r="O14" s="152"/>
      <c r="P14" s="152"/>
      <c r="Q14" s="152"/>
      <c r="R14" s="152"/>
      <c r="S14" s="136">
        <f t="shared" si="2"/>
        <v>350</v>
      </c>
      <c r="T14" s="136">
        <f t="shared" si="3"/>
        <v>350</v>
      </c>
      <c r="U14" s="136">
        <f t="shared" si="4"/>
        <v>0</v>
      </c>
      <c r="V14" s="136">
        <f t="shared" si="4"/>
        <v>0</v>
      </c>
      <c r="W14" s="155"/>
    </row>
    <row r="15" spans="1:24" s="132" customFormat="1" ht="39" customHeight="1" x14ac:dyDescent="0.3">
      <c r="A15" s="153">
        <v>6</v>
      </c>
      <c r="B15" s="154" t="s">
        <v>85</v>
      </c>
      <c r="C15" s="155" t="s">
        <v>75</v>
      </c>
      <c r="D15" s="155">
        <v>2022</v>
      </c>
      <c r="E15" s="155">
        <v>2023</v>
      </c>
      <c r="F15" s="155" t="s">
        <v>86</v>
      </c>
      <c r="G15" s="152">
        <v>1584</v>
      </c>
      <c r="H15" s="152">
        <v>1385</v>
      </c>
      <c r="I15" s="152">
        <v>1385</v>
      </c>
      <c r="J15" s="152">
        <v>1312</v>
      </c>
      <c r="K15" s="152">
        <v>1312</v>
      </c>
      <c r="L15" s="152">
        <v>81.596000000000004</v>
      </c>
      <c r="M15" s="152">
        <f t="shared" si="5"/>
        <v>81.596000000000004</v>
      </c>
      <c r="N15" s="152">
        <v>81.596000000000004</v>
      </c>
      <c r="O15" s="152"/>
      <c r="P15" s="152"/>
      <c r="Q15" s="152"/>
      <c r="R15" s="152"/>
      <c r="S15" s="136">
        <f t="shared" si="2"/>
        <v>81.596000000000004</v>
      </c>
      <c r="T15" s="136">
        <f t="shared" si="3"/>
        <v>81.596000000000004</v>
      </c>
      <c r="U15" s="136">
        <f t="shared" si="4"/>
        <v>0</v>
      </c>
      <c r="V15" s="136">
        <f t="shared" si="4"/>
        <v>0</v>
      </c>
      <c r="W15" s="155"/>
    </row>
    <row r="16" spans="1:24" s="132" customFormat="1" ht="34.950000000000003" customHeight="1" x14ac:dyDescent="0.3">
      <c r="A16" s="153">
        <v>7</v>
      </c>
      <c r="B16" s="154" t="s">
        <v>87</v>
      </c>
      <c r="C16" s="155" t="s">
        <v>75</v>
      </c>
      <c r="D16" s="155">
        <v>2022</v>
      </c>
      <c r="E16" s="155">
        <v>2023</v>
      </c>
      <c r="F16" s="155" t="s">
        <v>88</v>
      </c>
      <c r="G16" s="152">
        <v>1951</v>
      </c>
      <c r="H16" s="152">
        <v>1901</v>
      </c>
      <c r="I16" s="152">
        <v>1901</v>
      </c>
      <c r="J16" s="152">
        <v>1357</v>
      </c>
      <c r="K16" s="152">
        <v>1357</v>
      </c>
      <c r="L16" s="152">
        <v>296.66699999999997</v>
      </c>
      <c r="M16" s="152">
        <f t="shared" si="5"/>
        <v>100</v>
      </c>
      <c r="N16" s="152">
        <v>100</v>
      </c>
      <c r="O16" s="152"/>
      <c r="P16" s="152"/>
      <c r="Q16" s="152"/>
      <c r="R16" s="152"/>
      <c r="S16" s="136">
        <f t="shared" si="2"/>
        <v>100</v>
      </c>
      <c r="T16" s="136">
        <f t="shared" si="3"/>
        <v>100</v>
      </c>
      <c r="U16" s="136">
        <f t="shared" si="4"/>
        <v>0</v>
      </c>
      <c r="V16" s="136">
        <f t="shared" si="4"/>
        <v>0</v>
      </c>
      <c r="W16" s="155"/>
    </row>
    <row r="17" spans="1:23" s="132" customFormat="1" ht="28.2" customHeight="1" x14ac:dyDescent="0.3">
      <c r="A17" s="153">
        <v>8</v>
      </c>
      <c r="B17" s="154" t="s">
        <v>89</v>
      </c>
      <c r="C17" s="155" t="s">
        <v>75</v>
      </c>
      <c r="D17" s="155">
        <v>2022</v>
      </c>
      <c r="E17" s="155">
        <v>2023</v>
      </c>
      <c r="F17" s="155" t="s">
        <v>90</v>
      </c>
      <c r="G17" s="152">
        <v>1984</v>
      </c>
      <c r="H17" s="152">
        <v>1934</v>
      </c>
      <c r="I17" s="152">
        <v>1916</v>
      </c>
      <c r="J17" s="152">
        <v>1405</v>
      </c>
      <c r="K17" s="152">
        <v>1405</v>
      </c>
      <c r="L17" s="152">
        <v>455.47399999999999</v>
      </c>
      <c r="M17" s="152">
        <f t="shared" si="5"/>
        <v>100</v>
      </c>
      <c r="N17" s="152">
        <v>100</v>
      </c>
      <c r="O17" s="152"/>
      <c r="P17" s="152"/>
      <c r="Q17" s="152"/>
      <c r="R17" s="152"/>
      <c r="S17" s="136">
        <f t="shared" si="2"/>
        <v>100</v>
      </c>
      <c r="T17" s="136">
        <f t="shared" si="3"/>
        <v>100</v>
      </c>
      <c r="U17" s="136">
        <f t="shared" si="4"/>
        <v>0</v>
      </c>
      <c r="V17" s="136">
        <f t="shared" si="4"/>
        <v>0</v>
      </c>
      <c r="W17" s="155"/>
    </row>
    <row r="18" spans="1:23" s="132" customFormat="1" ht="27.6" x14ac:dyDescent="0.3">
      <c r="A18" s="153">
        <v>9</v>
      </c>
      <c r="B18" s="154" t="s">
        <v>91</v>
      </c>
      <c r="C18" s="155" t="s">
        <v>75</v>
      </c>
      <c r="D18" s="155">
        <v>2022</v>
      </c>
      <c r="E18" s="155">
        <v>2023</v>
      </c>
      <c r="F18" s="155" t="s">
        <v>92</v>
      </c>
      <c r="G18" s="152">
        <v>1830</v>
      </c>
      <c r="H18" s="152">
        <v>1780</v>
      </c>
      <c r="I18" s="152">
        <v>1672</v>
      </c>
      <c r="J18" s="152">
        <v>1172</v>
      </c>
      <c r="K18" s="152">
        <v>1172</v>
      </c>
      <c r="L18" s="152">
        <v>608.00107800000001</v>
      </c>
      <c r="M18" s="152">
        <f t="shared" si="5"/>
        <v>150</v>
      </c>
      <c r="N18" s="152">
        <v>150</v>
      </c>
      <c r="O18" s="152"/>
      <c r="P18" s="152"/>
      <c r="Q18" s="152"/>
      <c r="R18" s="152"/>
      <c r="S18" s="136">
        <f t="shared" si="2"/>
        <v>150</v>
      </c>
      <c r="T18" s="136">
        <f t="shared" si="3"/>
        <v>150</v>
      </c>
      <c r="U18" s="136">
        <f t="shared" si="4"/>
        <v>0</v>
      </c>
      <c r="V18" s="136">
        <f t="shared" si="4"/>
        <v>0</v>
      </c>
      <c r="W18" s="155"/>
    </row>
    <row r="19" spans="1:23" s="132" customFormat="1" ht="27.6" x14ac:dyDescent="0.3">
      <c r="A19" s="153">
        <v>10</v>
      </c>
      <c r="B19" s="154" t="s">
        <v>93</v>
      </c>
      <c r="C19" s="155" t="s">
        <v>75</v>
      </c>
      <c r="D19" s="155">
        <v>2022</v>
      </c>
      <c r="E19" s="155">
        <v>2023</v>
      </c>
      <c r="F19" s="155" t="s">
        <v>94</v>
      </c>
      <c r="G19" s="152">
        <v>1987</v>
      </c>
      <c r="H19" s="152">
        <v>1937</v>
      </c>
      <c r="I19" s="152">
        <v>1803</v>
      </c>
      <c r="J19" s="152">
        <v>1303</v>
      </c>
      <c r="K19" s="152">
        <v>1303</v>
      </c>
      <c r="L19" s="152">
        <v>634.08299999999997</v>
      </c>
      <c r="M19" s="152">
        <f t="shared" si="5"/>
        <v>150</v>
      </c>
      <c r="N19" s="152">
        <v>150</v>
      </c>
      <c r="O19" s="152"/>
      <c r="P19" s="152"/>
      <c r="Q19" s="152"/>
      <c r="R19" s="152"/>
      <c r="S19" s="136">
        <f t="shared" si="2"/>
        <v>150</v>
      </c>
      <c r="T19" s="136">
        <f t="shared" si="3"/>
        <v>150</v>
      </c>
      <c r="U19" s="136">
        <f t="shared" si="4"/>
        <v>0</v>
      </c>
      <c r="V19" s="136">
        <f t="shared" si="4"/>
        <v>0</v>
      </c>
      <c r="W19" s="155"/>
    </row>
    <row r="20" spans="1:23" s="132" customFormat="1" ht="41.4" x14ac:dyDescent="0.3">
      <c r="A20" s="153">
        <v>11</v>
      </c>
      <c r="B20" s="154" t="s">
        <v>95</v>
      </c>
      <c r="C20" s="155" t="s">
        <v>75</v>
      </c>
      <c r="D20" s="155">
        <v>2022</v>
      </c>
      <c r="E20" s="155">
        <v>2023</v>
      </c>
      <c r="F20" s="155" t="s">
        <v>96</v>
      </c>
      <c r="G20" s="152">
        <v>690</v>
      </c>
      <c r="H20" s="152">
        <v>286</v>
      </c>
      <c r="I20" s="152">
        <v>286</v>
      </c>
      <c r="J20" s="152">
        <v>200</v>
      </c>
      <c r="K20" s="152">
        <v>200</v>
      </c>
      <c r="L20" s="152">
        <v>90.212999999999994</v>
      </c>
      <c r="M20" s="152">
        <f t="shared" si="5"/>
        <v>90.212999999999994</v>
      </c>
      <c r="N20" s="152">
        <v>90.212999999999994</v>
      </c>
      <c r="O20" s="152"/>
      <c r="P20" s="152"/>
      <c r="Q20" s="152"/>
      <c r="R20" s="152"/>
      <c r="S20" s="136">
        <f t="shared" si="2"/>
        <v>90.212999999999994</v>
      </c>
      <c r="T20" s="136">
        <f t="shared" si="3"/>
        <v>90.212999999999994</v>
      </c>
      <c r="U20" s="136">
        <f t="shared" si="4"/>
        <v>0</v>
      </c>
      <c r="V20" s="136">
        <f t="shared" si="4"/>
        <v>0</v>
      </c>
      <c r="W20" s="155"/>
    </row>
    <row r="21" spans="1:23" s="132" customFormat="1" ht="27.6" x14ac:dyDescent="0.3">
      <c r="A21" s="153">
        <v>12</v>
      </c>
      <c r="B21" s="154" t="s">
        <v>97</v>
      </c>
      <c r="C21" s="155" t="s">
        <v>75</v>
      </c>
      <c r="D21" s="155">
        <v>2022</v>
      </c>
      <c r="E21" s="155">
        <v>2023</v>
      </c>
      <c r="F21" s="155" t="s">
        <v>98</v>
      </c>
      <c r="G21" s="152">
        <v>1183</v>
      </c>
      <c r="H21" s="152">
        <v>1041</v>
      </c>
      <c r="I21" s="152">
        <v>977</v>
      </c>
      <c r="J21" s="152">
        <v>913</v>
      </c>
      <c r="K21" s="152">
        <v>913</v>
      </c>
      <c r="L21" s="152">
        <v>6.4539999999999997</v>
      </c>
      <c r="M21" s="152">
        <f t="shared" si="5"/>
        <v>6.4539999999999997</v>
      </c>
      <c r="N21" s="152">
        <v>6.4539999999999997</v>
      </c>
      <c r="O21" s="152"/>
      <c r="P21" s="152"/>
      <c r="Q21" s="152"/>
      <c r="R21" s="152"/>
      <c r="S21" s="136">
        <f t="shared" si="2"/>
        <v>6.4539999999999997</v>
      </c>
      <c r="T21" s="136">
        <f t="shared" si="3"/>
        <v>6.4539999999999997</v>
      </c>
      <c r="U21" s="136">
        <f t="shared" si="4"/>
        <v>0</v>
      </c>
      <c r="V21" s="136">
        <f t="shared" si="4"/>
        <v>0</v>
      </c>
      <c r="W21" s="155"/>
    </row>
    <row r="22" spans="1:23" s="132" customFormat="1" ht="27.6" x14ac:dyDescent="0.3">
      <c r="A22" s="153">
        <v>13</v>
      </c>
      <c r="B22" s="154" t="s">
        <v>99</v>
      </c>
      <c r="C22" s="155" t="s">
        <v>75</v>
      </c>
      <c r="D22" s="155">
        <v>2022</v>
      </c>
      <c r="E22" s="155">
        <v>2023</v>
      </c>
      <c r="F22" s="155" t="s">
        <v>100</v>
      </c>
      <c r="G22" s="152">
        <v>2865</v>
      </c>
      <c r="H22" s="152">
        <v>2865</v>
      </c>
      <c r="I22" s="152">
        <v>1700</v>
      </c>
      <c r="J22" s="152">
        <v>1200</v>
      </c>
      <c r="K22" s="152">
        <v>1200</v>
      </c>
      <c r="L22" s="152">
        <v>1520.229844</v>
      </c>
      <c r="M22" s="152">
        <f t="shared" si="5"/>
        <v>350</v>
      </c>
      <c r="N22" s="152">
        <v>350</v>
      </c>
      <c r="O22" s="152"/>
      <c r="P22" s="152"/>
      <c r="Q22" s="152"/>
      <c r="R22" s="152"/>
      <c r="S22" s="136">
        <f t="shared" si="2"/>
        <v>350</v>
      </c>
      <c r="T22" s="136">
        <f t="shared" si="3"/>
        <v>350</v>
      </c>
      <c r="U22" s="136">
        <f t="shared" si="4"/>
        <v>0</v>
      </c>
      <c r="V22" s="136">
        <f t="shared" si="4"/>
        <v>0</v>
      </c>
      <c r="W22" s="155"/>
    </row>
    <row r="23" spans="1:23" s="132" customFormat="1" ht="55.2" x14ac:dyDescent="0.3">
      <c r="A23" s="153">
        <v>14</v>
      </c>
      <c r="B23" s="154" t="s">
        <v>101</v>
      </c>
      <c r="C23" s="155" t="s">
        <v>75</v>
      </c>
      <c r="D23" s="155">
        <v>2022</v>
      </c>
      <c r="E23" s="155">
        <v>2024</v>
      </c>
      <c r="F23" s="155" t="s">
        <v>102</v>
      </c>
      <c r="G23" s="152">
        <v>15932</v>
      </c>
      <c r="H23" s="152">
        <v>15932</v>
      </c>
      <c r="I23" s="152">
        <v>12122</v>
      </c>
      <c r="J23" s="152">
        <v>10122</v>
      </c>
      <c r="K23" s="152">
        <v>10122</v>
      </c>
      <c r="L23" s="152">
        <v>3810.4209999999998</v>
      </c>
      <c r="M23" s="152">
        <f t="shared" si="5"/>
        <v>500</v>
      </c>
      <c r="N23" s="152">
        <v>500</v>
      </c>
      <c r="O23" s="152"/>
      <c r="P23" s="152"/>
      <c r="Q23" s="152">
        <v>200</v>
      </c>
      <c r="R23" s="152"/>
      <c r="S23" s="136">
        <f t="shared" si="2"/>
        <v>700</v>
      </c>
      <c r="T23" s="136">
        <f>N23</f>
        <v>500</v>
      </c>
      <c r="U23" s="136">
        <f>O23+Q23</f>
        <v>200</v>
      </c>
      <c r="V23" s="136">
        <f t="shared" si="4"/>
        <v>0</v>
      </c>
      <c r="W23" s="156" t="s">
        <v>227</v>
      </c>
    </row>
    <row r="24" spans="1:23" s="132" customFormat="1" ht="27.6" x14ac:dyDescent="0.3">
      <c r="A24" s="153">
        <v>15</v>
      </c>
      <c r="B24" s="154" t="s">
        <v>103</v>
      </c>
      <c r="C24" s="155" t="s">
        <v>75</v>
      </c>
      <c r="D24" s="155">
        <v>2023</v>
      </c>
      <c r="E24" s="155">
        <v>2024</v>
      </c>
      <c r="F24" s="155" t="s">
        <v>104</v>
      </c>
      <c r="G24" s="152">
        <v>1976</v>
      </c>
      <c r="H24" s="152">
        <v>1976</v>
      </c>
      <c r="I24" s="152">
        <v>1365</v>
      </c>
      <c r="J24" s="152">
        <v>645</v>
      </c>
      <c r="K24" s="152">
        <v>645</v>
      </c>
      <c r="L24" s="152">
        <v>1331.221</v>
      </c>
      <c r="M24" s="152">
        <f t="shared" si="5"/>
        <v>214.44399999999999</v>
      </c>
      <c r="N24" s="152">
        <v>200</v>
      </c>
      <c r="O24" s="152"/>
      <c r="P24" s="152">
        <v>14.444000000000001</v>
      </c>
      <c r="Q24" s="152"/>
      <c r="R24" s="152"/>
      <c r="S24" s="136">
        <f t="shared" si="2"/>
        <v>214.44399999999999</v>
      </c>
      <c r="T24" s="136">
        <f t="shared" si="3"/>
        <v>200</v>
      </c>
      <c r="U24" s="136">
        <f t="shared" si="4"/>
        <v>0</v>
      </c>
      <c r="V24" s="136">
        <f t="shared" si="4"/>
        <v>14.444000000000001</v>
      </c>
      <c r="W24" s="155"/>
    </row>
    <row r="25" spans="1:23" s="132" customFormat="1" ht="27.6" x14ac:dyDescent="0.3">
      <c r="A25" s="153">
        <v>16</v>
      </c>
      <c r="B25" s="154" t="s">
        <v>105</v>
      </c>
      <c r="C25" s="155" t="s">
        <v>75</v>
      </c>
      <c r="D25" s="155">
        <v>2023</v>
      </c>
      <c r="E25" s="155">
        <v>2024</v>
      </c>
      <c r="F25" s="155" t="s">
        <v>106</v>
      </c>
      <c r="G25" s="152">
        <v>1609</v>
      </c>
      <c r="H25" s="152">
        <v>1609</v>
      </c>
      <c r="I25" s="152">
        <v>1395</v>
      </c>
      <c r="J25" s="152">
        <v>675</v>
      </c>
      <c r="K25" s="152">
        <v>675</v>
      </c>
      <c r="L25" s="152">
        <v>884.05700000000002</v>
      </c>
      <c r="M25" s="152">
        <f t="shared" si="5"/>
        <v>31.28</v>
      </c>
      <c r="N25" s="152">
        <v>20</v>
      </c>
      <c r="O25" s="152"/>
      <c r="P25" s="152">
        <v>11.28</v>
      </c>
      <c r="Q25" s="152"/>
      <c r="R25" s="152"/>
      <c r="S25" s="136">
        <f t="shared" si="2"/>
        <v>31.28</v>
      </c>
      <c r="T25" s="136">
        <f t="shared" si="3"/>
        <v>20</v>
      </c>
      <c r="U25" s="136">
        <f t="shared" si="4"/>
        <v>0</v>
      </c>
      <c r="V25" s="136">
        <f t="shared" si="4"/>
        <v>11.28</v>
      </c>
      <c r="W25" s="155"/>
    </row>
    <row r="26" spans="1:23" s="132" customFormat="1" ht="27.6" x14ac:dyDescent="0.3">
      <c r="A26" s="153">
        <v>17</v>
      </c>
      <c r="B26" s="154" t="s">
        <v>107</v>
      </c>
      <c r="C26" s="155" t="s">
        <v>75</v>
      </c>
      <c r="D26" s="155">
        <v>2023</v>
      </c>
      <c r="E26" s="155">
        <v>2024</v>
      </c>
      <c r="F26" s="155" t="s">
        <v>108</v>
      </c>
      <c r="G26" s="152">
        <v>1958</v>
      </c>
      <c r="H26" s="152">
        <v>1958</v>
      </c>
      <c r="I26" s="152">
        <v>1395</v>
      </c>
      <c r="J26" s="152">
        <v>675</v>
      </c>
      <c r="K26" s="152">
        <v>675</v>
      </c>
      <c r="L26" s="152">
        <v>1225.241</v>
      </c>
      <c r="M26" s="152">
        <f t="shared" si="5"/>
        <v>200</v>
      </c>
      <c r="N26" s="152">
        <v>200</v>
      </c>
      <c r="O26" s="152"/>
      <c r="P26" s="152"/>
      <c r="Q26" s="152"/>
      <c r="R26" s="152"/>
      <c r="S26" s="136">
        <f t="shared" si="2"/>
        <v>200</v>
      </c>
      <c r="T26" s="136">
        <f t="shared" si="3"/>
        <v>200</v>
      </c>
      <c r="U26" s="136">
        <f t="shared" si="4"/>
        <v>0</v>
      </c>
      <c r="V26" s="136">
        <f t="shared" si="4"/>
        <v>0</v>
      </c>
      <c r="W26" s="155"/>
    </row>
    <row r="27" spans="1:23" s="132" customFormat="1" ht="27.6" x14ac:dyDescent="0.3">
      <c r="A27" s="153">
        <v>18</v>
      </c>
      <c r="B27" s="154" t="s">
        <v>109</v>
      </c>
      <c r="C27" s="155" t="s">
        <v>75</v>
      </c>
      <c r="D27" s="155">
        <v>2023</v>
      </c>
      <c r="E27" s="155">
        <v>2024</v>
      </c>
      <c r="F27" s="155" t="s">
        <v>110</v>
      </c>
      <c r="G27" s="152">
        <v>1947</v>
      </c>
      <c r="H27" s="152">
        <v>1947</v>
      </c>
      <c r="I27" s="152">
        <v>1386</v>
      </c>
      <c r="J27" s="152">
        <v>666</v>
      </c>
      <c r="K27" s="152">
        <v>666</v>
      </c>
      <c r="L27" s="152">
        <v>1281.8240000000001</v>
      </c>
      <c r="M27" s="152">
        <f t="shared" si="5"/>
        <v>285.56399999999996</v>
      </c>
      <c r="N27" s="152">
        <v>200</v>
      </c>
      <c r="O27" s="152"/>
      <c r="P27" s="152">
        <v>85.563999999999993</v>
      </c>
      <c r="Q27" s="152"/>
      <c r="R27" s="152"/>
      <c r="S27" s="136">
        <f t="shared" si="2"/>
        <v>285.56399999999996</v>
      </c>
      <c r="T27" s="136">
        <f t="shared" si="3"/>
        <v>200</v>
      </c>
      <c r="U27" s="136">
        <f t="shared" ref="U27:V65" si="6">O27</f>
        <v>0</v>
      </c>
      <c r="V27" s="136">
        <f t="shared" si="6"/>
        <v>85.563999999999993</v>
      </c>
      <c r="W27" s="155"/>
    </row>
    <row r="28" spans="1:23" s="132" customFormat="1" ht="27.6" x14ac:dyDescent="0.3">
      <c r="A28" s="153">
        <v>19</v>
      </c>
      <c r="B28" s="154" t="s">
        <v>111</v>
      </c>
      <c r="C28" s="155" t="s">
        <v>75</v>
      </c>
      <c r="D28" s="155">
        <v>2023</v>
      </c>
      <c r="E28" s="155">
        <v>2023</v>
      </c>
      <c r="F28" s="155" t="s">
        <v>112</v>
      </c>
      <c r="G28" s="152">
        <v>115</v>
      </c>
      <c r="H28" s="152">
        <v>115</v>
      </c>
      <c r="I28" s="152">
        <v>115</v>
      </c>
      <c r="J28" s="152"/>
      <c r="K28" s="152"/>
      <c r="L28" s="152">
        <v>68.543999999999997</v>
      </c>
      <c r="M28" s="152">
        <f t="shared" si="5"/>
        <v>68.543999999999997</v>
      </c>
      <c r="N28" s="152">
        <v>68.543999999999997</v>
      </c>
      <c r="O28" s="152"/>
      <c r="P28" s="152"/>
      <c r="Q28" s="152"/>
      <c r="R28" s="152"/>
      <c r="S28" s="136">
        <f t="shared" si="2"/>
        <v>68.543999999999997</v>
      </c>
      <c r="T28" s="136">
        <f t="shared" si="3"/>
        <v>68.543999999999997</v>
      </c>
      <c r="U28" s="136">
        <f t="shared" si="6"/>
        <v>0</v>
      </c>
      <c r="V28" s="136">
        <f t="shared" si="6"/>
        <v>0</v>
      </c>
      <c r="W28" s="155"/>
    </row>
    <row r="29" spans="1:23" s="132" customFormat="1" ht="27.6" x14ac:dyDescent="0.3">
      <c r="A29" s="153">
        <v>20</v>
      </c>
      <c r="B29" s="154" t="s">
        <v>113</v>
      </c>
      <c r="C29" s="155" t="s">
        <v>75</v>
      </c>
      <c r="D29" s="155">
        <v>2023</v>
      </c>
      <c r="E29" s="155">
        <v>2024</v>
      </c>
      <c r="F29" s="155" t="s">
        <v>114</v>
      </c>
      <c r="G29" s="152">
        <v>7978</v>
      </c>
      <c r="H29" s="152">
        <v>7778</v>
      </c>
      <c r="I29" s="152">
        <v>6117</v>
      </c>
      <c r="J29" s="152">
        <v>5117</v>
      </c>
      <c r="K29" s="152">
        <v>5117</v>
      </c>
      <c r="L29" s="152">
        <v>2661.13</v>
      </c>
      <c r="M29" s="152">
        <f t="shared" si="5"/>
        <v>400</v>
      </c>
      <c r="N29" s="152">
        <v>400</v>
      </c>
      <c r="O29" s="152"/>
      <c r="P29" s="152"/>
      <c r="Q29" s="152"/>
      <c r="R29" s="152"/>
      <c r="S29" s="136">
        <f t="shared" si="2"/>
        <v>400</v>
      </c>
      <c r="T29" s="136">
        <f t="shared" si="3"/>
        <v>400</v>
      </c>
      <c r="U29" s="136">
        <f t="shared" si="6"/>
        <v>0</v>
      </c>
      <c r="V29" s="136">
        <f t="shared" si="6"/>
        <v>0</v>
      </c>
      <c r="W29" s="155"/>
    </row>
    <row r="30" spans="1:23" s="132" customFormat="1" ht="55.2" x14ac:dyDescent="0.3">
      <c r="A30" s="153">
        <v>21</v>
      </c>
      <c r="B30" s="154" t="s">
        <v>115</v>
      </c>
      <c r="C30" s="155" t="s">
        <v>75</v>
      </c>
      <c r="D30" s="155">
        <v>2022</v>
      </c>
      <c r="E30" s="155">
        <v>2024</v>
      </c>
      <c r="F30" s="155" t="s">
        <v>116</v>
      </c>
      <c r="G30" s="152">
        <v>9456</v>
      </c>
      <c r="H30" s="152">
        <v>9456</v>
      </c>
      <c r="I30" s="152">
        <v>8101</v>
      </c>
      <c r="J30" s="152">
        <v>7101</v>
      </c>
      <c r="K30" s="152">
        <v>7101</v>
      </c>
      <c r="L30" s="152">
        <v>2320.663</v>
      </c>
      <c r="M30" s="152">
        <f t="shared" si="5"/>
        <v>300</v>
      </c>
      <c r="N30" s="152">
        <v>300</v>
      </c>
      <c r="O30" s="152"/>
      <c r="P30" s="152"/>
      <c r="Q30" s="152"/>
      <c r="R30" s="152"/>
      <c r="S30" s="136">
        <f t="shared" si="2"/>
        <v>300</v>
      </c>
      <c r="T30" s="136">
        <f t="shared" si="3"/>
        <v>300</v>
      </c>
      <c r="U30" s="136">
        <f t="shared" si="6"/>
        <v>0</v>
      </c>
      <c r="V30" s="136">
        <f t="shared" si="6"/>
        <v>0</v>
      </c>
      <c r="W30" s="155"/>
    </row>
    <row r="31" spans="1:23" s="132" customFormat="1" ht="41.4" x14ac:dyDescent="0.3">
      <c r="A31" s="153">
        <v>22</v>
      </c>
      <c r="B31" s="154" t="s">
        <v>117</v>
      </c>
      <c r="C31" s="155" t="s">
        <v>75</v>
      </c>
      <c r="D31" s="155">
        <v>2022</v>
      </c>
      <c r="E31" s="155">
        <v>2024</v>
      </c>
      <c r="F31" s="155" t="s">
        <v>118</v>
      </c>
      <c r="G31" s="152">
        <v>1186</v>
      </c>
      <c r="H31" s="152">
        <v>682</v>
      </c>
      <c r="I31" s="152">
        <v>682</v>
      </c>
      <c r="J31" s="152">
        <v>569</v>
      </c>
      <c r="K31" s="152">
        <v>569</v>
      </c>
      <c r="L31" s="152">
        <v>57.753</v>
      </c>
      <c r="M31" s="152">
        <f t="shared" si="5"/>
        <v>57.753</v>
      </c>
      <c r="N31" s="152">
        <v>57.753</v>
      </c>
      <c r="O31" s="152"/>
      <c r="P31" s="152"/>
      <c r="Q31" s="152"/>
      <c r="R31" s="152"/>
      <c r="S31" s="136">
        <f t="shared" si="2"/>
        <v>57.753</v>
      </c>
      <c r="T31" s="136">
        <f t="shared" si="3"/>
        <v>57.753</v>
      </c>
      <c r="U31" s="136">
        <f t="shared" si="6"/>
        <v>0</v>
      </c>
      <c r="V31" s="136">
        <f t="shared" si="6"/>
        <v>0</v>
      </c>
      <c r="W31" s="155"/>
    </row>
    <row r="32" spans="1:23" s="132" customFormat="1" ht="41.4" x14ac:dyDescent="0.3">
      <c r="A32" s="153">
        <v>23</v>
      </c>
      <c r="B32" s="154" t="s">
        <v>119</v>
      </c>
      <c r="C32" s="155" t="s">
        <v>75</v>
      </c>
      <c r="D32" s="155">
        <v>2024</v>
      </c>
      <c r="E32" s="155">
        <v>2025</v>
      </c>
      <c r="F32" s="155" t="s">
        <v>120</v>
      </c>
      <c r="G32" s="152">
        <v>804</v>
      </c>
      <c r="H32" s="152">
        <v>114</v>
      </c>
      <c r="I32" s="152">
        <v>114</v>
      </c>
      <c r="J32" s="152"/>
      <c r="K32" s="152"/>
      <c r="L32" s="152">
        <v>33.598999999999997</v>
      </c>
      <c r="M32" s="152">
        <f t="shared" si="5"/>
        <v>57.941999999999993</v>
      </c>
      <c r="N32" s="152">
        <v>33.598999999999997</v>
      </c>
      <c r="O32" s="152"/>
      <c r="P32" s="152">
        <v>24.343</v>
      </c>
      <c r="Q32" s="152"/>
      <c r="R32" s="152"/>
      <c r="S32" s="136">
        <f t="shared" si="2"/>
        <v>57.941999999999993</v>
      </c>
      <c r="T32" s="136">
        <f t="shared" si="3"/>
        <v>33.598999999999997</v>
      </c>
      <c r="U32" s="136">
        <f t="shared" si="6"/>
        <v>0</v>
      </c>
      <c r="V32" s="136">
        <f t="shared" si="6"/>
        <v>24.343</v>
      </c>
      <c r="W32" s="155"/>
    </row>
    <row r="33" spans="1:23" s="132" customFormat="1" ht="27.6" x14ac:dyDescent="0.3">
      <c r="A33" s="153">
        <v>24</v>
      </c>
      <c r="B33" s="154" t="s">
        <v>121</v>
      </c>
      <c r="C33" s="155" t="s">
        <v>75</v>
      </c>
      <c r="D33" s="155">
        <v>2023</v>
      </c>
      <c r="E33" s="155">
        <v>2023</v>
      </c>
      <c r="F33" s="155"/>
      <c r="G33" s="152">
        <v>808</v>
      </c>
      <c r="H33" s="152">
        <v>117</v>
      </c>
      <c r="I33" s="152">
        <v>117</v>
      </c>
      <c r="J33" s="152">
        <v>48</v>
      </c>
      <c r="K33" s="152">
        <v>48</v>
      </c>
      <c r="L33" s="152">
        <v>69</v>
      </c>
      <c r="M33" s="152">
        <f t="shared" si="5"/>
        <v>8.6159999999999997</v>
      </c>
      <c r="N33" s="152"/>
      <c r="O33" s="152"/>
      <c r="P33" s="152">
        <v>8.6159999999999997</v>
      </c>
      <c r="Q33" s="152"/>
      <c r="R33" s="152"/>
      <c r="S33" s="136">
        <f t="shared" si="2"/>
        <v>8.6159999999999997</v>
      </c>
      <c r="T33" s="136">
        <f t="shared" si="3"/>
        <v>0</v>
      </c>
      <c r="U33" s="136">
        <f t="shared" si="6"/>
        <v>0</v>
      </c>
      <c r="V33" s="136">
        <f t="shared" si="6"/>
        <v>8.6159999999999997</v>
      </c>
      <c r="W33" s="155"/>
    </row>
    <row r="34" spans="1:23" s="132" customFormat="1" ht="96.6" x14ac:dyDescent="0.3">
      <c r="A34" s="153">
        <v>25</v>
      </c>
      <c r="B34" s="154" t="s">
        <v>122</v>
      </c>
      <c r="C34" s="155" t="s">
        <v>75</v>
      </c>
      <c r="D34" s="155">
        <v>2023</v>
      </c>
      <c r="E34" s="155">
        <v>2025</v>
      </c>
      <c r="F34" s="155" t="s">
        <v>123</v>
      </c>
      <c r="G34" s="152">
        <v>993</v>
      </c>
      <c r="H34" s="152">
        <v>993</v>
      </c>
      <c r="I34" s="152">
        <v>400</v>
      </c>
      <c r="J34" s="152">
        <v>184</v>
      </c>
      <c r="K34" s="152">
        <v>184</v>
      </c>
      <c r="L34" s="152">
        <v>595.86800000000005</v>
      </c>
      <c r="M34" s="152">
        <f t="shared" si="5"/>
        <v>100</v>
      </c>
      <c r="N34" s="152">
        <v>100</v>
      </c>
      <c r="O34" s="152"/>
      <c r="P34" s="152"/>
      <c r="Q34" s="152"/>
      <c r="R34" s="152"/>
      <c r="S34" s="136">
        <f t="shared" si="2"/>
        <v>100</v>
      </c>
      <c r="T34" s="136">
        <f t="shared" si="3"/>
        <v>100</v>
      </c>
      <c r="U34" s="136">
        <f t="shared" si="6"/>
        <v>0</v>
      </c>
      <c r="V34" s="136">
        <f t="shared" si="6"/>
        <v>0</v>
      </c>
      <c r="W34" s="155"/>
    </row>
    <row r="35" spans="1:23" s="132" customFormat="1" ht="27.6" x14ac:dyDescent="0.3">
      <c r="A35" s="153">
        <v>26</v>
      </c>
      <c r="B35" s="154" t="s">
        <v>124</v>
      </c>
      <c r="C35" s="155" t="s">
        <v>75</v>
      </c>
      <c r="D35" s="155">
        <v>2023</v>
      </c>
      <c r="E35" s="155">
        <v>2025</v>
      </c>
      <c r="F35" s="155" t="s">
        <v>125</v>
      </c>
      <c r="G35" s="152">
        <v>1327</v>
      </c>
      <c r="H35" s="152">
        <v>1177</v>
      </c>
      <c r="I35" s="152">
        <v>1100</v>
      </c>
      <c r="J35" s="152">
        <v>600</v>
      </c>
      <c r="K35" s="152">
        <v>600</v>
      </c>
      <c r="L35" s="152">
        <v>544.32000000000005</v>
      </c>
      <c r="M35" s="152">
        <f t="shared" si="5"/>
        <v>100</v>
      </c>
      <c r="N35" s="152">
        <v>100</v>
      </c>
      <c r="O35" s="152"/>
      <c r="P35" s="152"/>
      <c r="Q35" s="152"/>
      <c r="R35" s="152"/>
      <c r="S35" s="136">
        <f t="shared" si="2"/>
        <v>100</v>
      </c>
      <c r="T35" s="136">
        <f t="shared" si="3"/>
        <v>100</v>
      </c>
      <c r="U35" s="136">
        <f t="shared" si="6"/>
        <v>0</v>
      </c>
      <c r="V35" s="136">
        <f t="shared" si="6"/>
        <v>0</v>
      </c>
      <c r="W35" s="155"/>
    </row>
    <row r="36" spans="1:23" s="132" customFormat="1" ht="55.2" x14ac:dyDescent="0.3">
      <c r="A36" s="153">
        <v>27</v>
      </c>
      <c r="B36" s="154" t="s">
        <v>126</v>
      </c>
      <c r="C36" s="155" t="s">
        <v>75</v>
      </c>
      <c r="D36" s="155">
        <v>2023</v>
      </c>
      <c r="E36" s="155">
        <v>2025</v>
      </c>
      <c r="F36" s="155"/>
      <c r="G36" s="152">
        <v>300</v>
      </c>
      <c r="H36" s="152">
        <v>300</v>
      </c>
      <c r="I36" s="152">
        <v>300</v>
      </c>
      <c r="J36" s="152"/>
      <c r="K36" s="152"/>
      <c r="L36" s="152">
        <v>300</v>
      </c>
      <c r="M36" s="152">
        <f t="shared" si="5"/>
        <v>100</v>
      </c>
      <c r="N36" s="152">
        <v>100</v>
      </c>
      <c r="O36" s="152"/>
      <c r="P36" s="152"/>
      <c r="Q36" s="152"/>
      <c r="R36" s="152"/>
      <c r="S36" s="136">
        <f t="shared" si="2"/>
        <v>100</v>
      </c>
      <c r="T36" s="136">
        <f t="shared" si="3"/>
        <v>100</v>
      </c>
      <c r="U36" s="136">
        <f t="shared" si="6"/>
        <v>0</v>
      </c>
      <c r="V36" s="136">
        <f t="shared" si="6"/>
        <v>0</v>
      </c>
      <c r="W36" s="155"/>
    </row>
    <row r="37" spans="1:23" s="132" customFormat="1" ht="27.6" x14ac:dyDescent="0.3">
      <c r="A37" s="153">
        <v>28</v>
      </c>
      <c r="B37" s="154" t="s">
        <v>127</v>
      </c>
      <c r="C37" s="155" t="s">
        <v>75</v>
      </c>
      <c r="D37" s="155">
        <v>2023</v>
      </c>
      <c r="E37" s="155">
        <v>2025</v>
      </c>
      <c r="F37" s="155" t="s">
        <v>128</v>
      </c>
      <c r="G37" s="152">
        <v>409</v>
      </c>
      <c r="H37" s="152">
        <v>409</v>
      </c>
      <c r="I37" s="152">
        <v>250</v>
      </c>
      <c r="J37" s="152"/>
      <c r="K37" s="152"/>
      <c r="L37" s="152">
        <v>409</v>
      </c>
      <c r="M37" s="152">
        <f t="shared" si="5"/>
        <v>100</v>
      </c>
      <c r="N37" s="152">
        <v>100</v>
      </c>
      <c r="O37" s="152"/>
      <c r="P37" s="152"/>
      <c r="Q37" s="152"/>
      <c r="R37" s="152"/>
      <c r="S37" s="136">
        <f t="shared" si="2"/>
        <v>100</v>
      </c>
      <c r="T37" s="136">
        <f t="shared" si="3"/>
        <v>100</v>
      </c>
      <c r="U37" s="136">
        <f t="shared" si="6"/>
        <v>0</v>
      </c>
      <c r="V37" s="136">
        <f t="shared" si="6"/>
        <v>0</v>
      </c>
      <c r="W37" s="155"/>
    </row>
    <row r="38" spans="1:23" s="132" customFormat="1" ht="41.4" x14ac:dyDescent="0.3">
      <c r="A38" s="153">
        <v>29</v>
      </c>
      <c r="B38" s="154" t="s">
        <v>129</v>
      </c>
      <c r="C38" s="155" t="s">
        <v>75</v>
      </c>
      <c r="D38" s="155" t="s">
        <v>130</v>
      </c>
      <c r="E38" s="155" t="s">
        <v>131</v>
      </c>
      <c r="F38" s="155"/>
      <c r="G38" s="152">
        <v>426.96600000000001</v>
      </c>
      <c r="H38" s="152">
        <v>426.96600000000001</v>
      </c>
      <c r="I38" s="152">
        <v>426.96600000000001</v>
      </c>
      <c r="J38" s="152">
        <v>30</v>
      </c>
      <c r="K38" s="152">
        <v>30</v>
      </c>
      <c r="L38" s="152">
        <v>14.995000000000005</v>
      </c>
      <c r="M38" s="152">
        <f t="shared" si="5"/>
        <v>14.995000000000005</v>
      </c>
      <c r="N38" s="152">
        <v>14.995000000000005</v>
      </c>
      <c r="O38" s="152"/>
      <c r="P38" s="152"/>
      <c r="Q38" s="152"/>
      <c r="R38" s="152"/>
      <c r="S38" s="136">
        <f t="shared" si="2"/>
        <v>14.995000000000005</v>
      </c>
      <c r="T38" s="136">
        <f t="shared" si="3"/>
        <v>14.995000000000005</v>
      </c>
      <c r="U38" s="136">
        <f t="shared" si="6"/>
        <v>0</v>
      </c>
      <c r="V38" s="136">
        <f t="shared" si="6"/>
        <v>0</v>
      </c>
      <c r="W38" s="155"/>
    </row>
    <row r="39" spans="1:23" s="132" customFormat="1" ht="55.2" x14ac:dyDescent="0.3">
      <c r="A39" s="153">
        <v>30</v>
      </c>
      <c r="B39" s="154" t="s">
        <v>132</v>
      </c>
      <c r="C39" s="155" t="s">
        <v>75</v>
      </c>
      <c r="D39" s="155">
        <v>2022</v>
      </c>
      <c r="E39" s="155">
        <v>2023</v>
      </c>
      <c r="F39" s="155" t="s">
        <v>133</v>
      </c>
      <c r="G39" s="152">
        <v>2998.4349999999999</v>
      </c>
      <c r="H39" s="152">
        <v>2998.4349999999999</v>
      </c>
      <c r="I39" s="152">
        <v>2998.4349999999999</v>
      </c>
      <c r="J39" s="152">
        <v>2597.5709999999999</v>
      </c>
      <c r="K39" s="152">
        <v>2597.5709999999999</v>
      </c>
      <c r="L39" s="152">
        <v>280.86399999999998</v>
      </c>
      <c r="M39" s="152">
        <f t="shared" si="5"/>
        <v>100</v>
      </c>
      <c r="N39" s="152">
        <v>100</v>
      </c>
      <c r="O39" s="152"/>
      <c r="P39" s="152"/>
      <c r="Q39" s="152"/>
      <c r="R39" s="152">
        <v>100</v>
      </c>
      <c r="S39" s="136">
        <f t="shared" si="2"/>
        <v>0</v>
      </c>
      <c r="T39" s="136">
        <f t="shared" si="3"/>
        <v>0</v>
      </c>
      <c r="U39" s="136">
        <f t="shared" si="6"/>
        <v>0</v>
      </c>
      <c r="V39" s="136">
        <f t="shared" si="6"/>
        <v>0</v>
      </c>
      <c r="W39" s="155" t="s">
        <v>228</v>
      </c>
    </row>
    <row r="40" spans="1:23" s="132" customFormat="1" ht="41.4" x14ac:dyDescent="0.3">
      <c r="A40" s="153">
        <v>31</v>
      </c>
      <c r="B40" s="154" t="s">
        <v>134</v>
      </c>
      <c r="C40" s="155" t="s">
        <v>75</v>
      </c>
      <c r="D40" s="155">
        <v>2021</v>
      </c>
      <c r="E40" s="155">
        <v>2021</v>
      </c>
      <c r="F40" s="155" t="s">
        <v>135</v>
      </c>
      <c r="G40" s="152">
        <v>4000</v>
      </c>
      <c r="H40" s="152">
        <v>3963.8449999999998</v>
      </c>
      <c r="I40" s="152">
        <v>3537</v>
      </c>
      <c r="J40" s="152">
        <v>3537.1260000000002</v>
      </c>
      <c r="K40" s="152">
        <v>3537.1260000000002</v>
      </c>
      <c r="L40" s="152">
        <v>426.8449999999998</v>
      </c>
      <c r="M40" s="152">
        <f t="shared" si="5"/>
        <v>119.71000000000001</v>
      </c>
      <c r="N40" s="152">
        <f>100+19.71</f>
        <v>119.71000000000001</v>
      </c>
      <c r="O40" s="152"/>
      <c r="P40" s="152"/>
      <c r="Q40" s="152"/>
      <c r="R40" s="152"/>
      <c r="S40" s="136">
        <f t="shared" si="2"/>
        <v>119.71000000000001</v>
      </c>
      <c r="T40" s="136">
        <f t="shared" si="3"/>
        <v>119.71000000000001</v>
      </c>
      <c r="U40" s="136">
        <f t="shared" si="6"/>
        <v>0</v>
      </c>
      <c r="V40" s="136">
        <f t="shared" si="6"/>
        <v>0</v>
      </c>
      <c r="W40" s="155"/>
    </row>
    <row r="41" spans="1:23" s="132" customFormat="1" ht="55.2" x14ac:dyDescent="0.3">
      <c r="A41" s="153">
        <v>32</v>
      </c>
      <c r="B41" s="154" t="s">
        <v>136</v>
      </c>
      <c r="C41" s="155" t="s">
        <v>75</v>
      </c>
      <c r="D41" s="155">
        <v>2016</v>
      </c>
      <c r="E41" s="155">
        <v>2016</v>
      </c>
      <c r="F41" s="155"/>
      <c r="G41" s="152">
        <v>5311.1369999999997</v>
      </c>
      <c r="H41" s="152">
        <v>5311</v>
      </c>
      <c r="I41" s="152">
        <v>5110</v>
      </c>
      <c r="J41" s="152">
        <v>5110</v>
      </c>
      <c r="K41" s="152">
        <v>5110</v>
      </c>
      <c r="L41" s="152">
        <v>201</v>
      </c>
      <c r="M41" s="152">
        <f t="shared" si="5"/>
        <v>50</v>
      </c>
      <c r="N41" s="152">
        <v>50</v>
      </c>
      <c r="O41" s="152"/>
      <c r="P41" s="152"/>
      <c r="Q41" s="152"/>
      <c r="R41" s="152"/>
      <c r="S41" s="136">
        <f t="shared" si="2"/>
        <v>50</v>
      </c>
      <c r="T41" s="136">
        <f t="shared" si="3"/>
        <v>50</v>
      </c>
      <c r="U41" s="136">
        <f t="shared" si="6"/>
        <v>0</v>
      </c>
      <c r="V41" s="136">
        <f t="shared" si="6"/>
        <v>0</v>
      </c>
      <c r="W41" s="155"/>
    </row>
    <row r="42" spans="1:23" s="132" customFormat="1" ht="41.4" x14ac:dyDescent="0.3">
      <c r="A42" s="153">
        <v>33</v>
      </c>
      <c r="B42" s="154" t="s">
        <v>137</v>
      </c>
      <c r="C42" s="155" t="s">
        <v>75</v>
      </c>
      <c r="D42" s="155">
        <v>2016</v>
      </c>
      <c r="E42" s="155">
        <v>2016</v>
      </c>
      <c r="F42" s="155"/>
      <c r="G42" s="152">
        <v>672.57</v>
      </c>
      <c r="H42" s="152">
        <v>673</v>
      </c>
      <c r="I42" s="152">
        <v>211</v>
      </c>
      <c r="J42" s="152">
        <v>11</v>
      </c>
      <c r="K42" s="152">
        <v>11</v>
      </c>
      <c r="L42" s="152">
        <v>661.28200000000004</v>
      </c>
      <c r="M42" s="152">
        <f t="shared" si="5"/>
        <v>100</v>
      </c>
      <c r="N42" s="152">
        <v>100</v>
      </c>
      <c r="O42" s="152"/>
      <c r="P42" s="152"/>
      <c r="Q42" s="152"/>
      <c r="R42" s="152"/>
      <c r="S42" s="136">
        <f t="shared" si="2"/>
        <v>100</v>
      </c>
      <c r="T42" s="136">
        <f t="shared" si="3"/>
        <v>100</v>
      </c>
      <c r="U42" s="136">
        <f t="shared" si="6"/>
        <v>0</v>
      </c>
      <c r="V42" s="136">
        <f t="shared" si="6"/>
        <v>0</v>
      </c>
      <c r="W42" s="155"/>
    </row>
    <row r="43" spans="1:23" s="132" customFormat="1" ht="69" x14ac:dyDescent="0.3">
      <c r="A43" s="153">
        <v>34</v>
      </c>
      <c r="B43" s="154" t="s">
        <v>138</v>
      </c>
      <c r="C43" s="155" t="s">
        <v>75</v>
      </c>
      <c r="D43" s="155">
        <v>2016</v>
      </c>
      <c r="E43" s="155">
        <v>2016</v>
      </c>
      <c r="F43" s="155"/>
      <c r="G43" s="152">
        <v>1134</v>
      </c>
      <c r="H43" s="152">
        <v>1134</v>
      </c>
      <c r="I43" s="152">
        <v>861</v>
      </c>
      <c r="J43" s="152">
        <v>861</v>
      </c>
      <c r="K43" s="152">
        <v>861</v>
      </c>
      <c r="L43" s="152">
        <v>172.572</v>
      </c>
      <c r="M43" s="152">
        <f t="shared" si="5"/>
        <v>50</v>
      </c>
      <c r="N43" s="152">
        <v>50</v>
      </c>
      <c r="O43" s="152"/>
      <c r="P43" s="152"/>
      <c r="Q43" s="152"/>
      <c r="R43" s="152"/>
      <c r="S43" s="136">
        <f t="shared" si="2"/>
        <v>50</v>
      </c>
      <c r="T43" s="136">
        <f t="shared" si="3"/>
        <v>50</v>
      </c>
      <c r="U43" s="136">
        <f t="shared" si="6"/>
        <v>0</v>
      </c>
      <c r="V43" s="136">
        <f t="shared" si="6"/>
        <v>0</v>
      </c>
      <c r="W43" s="155"/>
    </row>
    <row r="44" spans="1:23" s="132" customFormat="1" ht="27.6" x14ac:dyDescent="0.3">
      <c r="A44" s="153">
        <v>35</v>
      </c>
      <c r="B44" s="154" t="s">
        <v>139</v>
      </c>
      <c r="C44" s="155" t="s">
        <v>75</v>
      </c>
      <c r="D44" s="155">
        <v>2016</v>
      </c>
      <c r="E44" s="155">
        <v>2016</v>
      </c>
      <c r="F44" s="155"/>
      <c r="G44" s="152">
        <v>2865.1390000000001</v>
      </c>
      <c r="H44" s="152">
        <v>2865</v>
      </c>
      <c r="I44" s="152">
        <v>2665</v>
      </c>
      <c r="J44" s="152">
        <v>2550</v>
      </c>
      <c r="K44" s="152">
        <v>2550</v>
      </c>
      <c r="L44" s="152">
        <v>335.68400000000003</v>
      </c>
      <c r="M44" s="152">
        <f t="shared" si="5"/>
        <v>50</v>
      </c>
      <c r="N44" s="152">
        <v>50</v>
      </c>
      <c r="O44" s="152"/>
      <c r="P44" s="152"/>
      <c r="Q44" s="152"/>
      <c r="R44" s="152"/>
      <c r="S44" s="136">
        <f t="shared" si="2"/>
        <v>50</v>
      </c>
      <c r="T44" s="136">
        <f t="shared" si="3"/>
        <v>50</v>
      </c>
      <c r="U44" s="136">
        <f t="shared" si="6"/>
        <v>0</v>
      </c>
      <c r="V44" s="136">
        <f t="shared" si="6"/>
        <v>0</v>
      </c>
      <c r="W44" s="155"/>
    </row>
    <row r="45" spans="1:23" s="132" customFormat="1" ht="82.8" x14ac:dyDescent="0.3">
      <c r="A45" s="153">
        <v>36</v>
      </c>
      <c r="B45" s="154" t="s">
        <v>140</v>
      </c>
      <c r="C45" s="155" t="s">
        <v>75</v>
      </c>
      <c r="D45" s="155">
        <v>2016</v>
      </c>
      <c r="E45" s="155">
        <v>2016</v>
      </c>
      <c r="F45" s="155"/>
      <c r="G45" s="152">
        <v>1594.2539999999999</v>
      </c>
      <c r="H45" s="152">
        <v>1594.2539999999999</v>
      </c>
      <c r="I45" s="152">
        <v>1259</v>
      </c>
      <c r="J45" s="152">
        <v>1061</v>
      </c>
      <c r="K45" s="152">
        <v>1061</v>
      </c>
      <c r="L45" s="152">
        <v>334.85700000000003</v>
      </c>
      <c r="M45" s="152">
        <f t="shared" si="5"/>
        <v>50</v>
      </c>
      <c r="N45" s="152">
        <v>50</v>
      </c>
      <c r="O45" s="152"/>
      <c r="P45" s="152"/>
      <c r="Q45" s="152"/>
      <c r="R45" s="152"/>
      <c r="S45" s="136">
        <f t="shared" si="2"/>
        <v>50</v>
      </c>
      <c r="T45" s="136">
        <f t="shared" si="3"/>
        <v>50</v>
      </c>
      <c r="U45" s="136">
        <f t="shared" si="6"/>
        <v>0</v>
      </c>
      <c r="V45" s="136">
        <f t="shared" si="6"/>
        <v>0</v>
      </c>
      <c r="W45" s="155"/>
    </row>
    <row r="46" spans="1:23" s="132" customFormat="1" ht="27.6" x14ac:dyDescent="0.3">
      <c r="A46" s="153">
        <v>37</v>
      </c>
      <c r="B46" s="154" t="s">
        <v>141</v>
      </c>
      <c r="C46" s="155" t="s">
        <v>75</v>
      </c>
      <c r="D46" s="155">
        <v>2018</v>
      </c>
      <c r="E46" s="155">
        <v>2018</v>
      </c>
      <c r="F46" s="155"/>
      <c r="G46" s="152">
        <v>7337.12</v>
      </c>
      <c r="H46" s="152">
        <v>7337</v>
      </c>
      <c r="I46" s="152">
        <v>3234</v>
      </c>
      <c r="J46" s="152">
        <v>2884</v>
      </c>
      <c r="K46" s="152">
        <v>2884</v>
      </c>
      <c r="L46" s="152">
        <v>3852.5630000000001</v>
      </c>
      <c r="M46" s="152">
        <f t="shared" si="5"/>
        <v>400</v>
      </c>
      <c r="N46" s="152">
        <v>400</v>
      </c>
      <c r="O46" s="152"/>
      <c r="P46" s="152"/>
      <c r="Q46" s="152"/>
      <c r="R46" s="152"/>
      <c r="S46" s="136">
        <f t="shared" si="2"/>
        <v>400</v>
      </c>
      <c r="T46" s="136">
        <f t="shared" si="3"/>
        <v>400</v>
      </c>
      <c r="U46" s="136">
        <f t="shared" si="6"/>
        <v>0</v>
      </c>
      <c r="V46" s="136">
        <f t="shared" si="6"/>
        <v>0</v>
      </c>
      <c r="W46" s="155"/>
    </row>
    <row r="47" spans="1:23" s="132" customFormat="1" ht="41.4" x14ac:dyDescent="0.3">
      <c r="A47" s="153">
        <v>38</v>
      </c>
      <c r="B47" s="154" t="s">
        <v>142</v>
      </c>
      <c r="C47" s="155" t="s">
        <v>75</v>
      </c>
      <c r="D47" s="155">
        <v>2020</v>
      </c>
      <c r="E47" s="155">
        <v>2020</v>
      </c>
      <c r="F47" s="155"/>
      <c r="G47" s="152">
        <v>990.29700000000003</v>
      </c>
      <c r="H47" s="152">
        <v>990</v>
      </c>
      <c r="I47" s="152">
        <v>151</v>
      </c>
      <c r="J47" s="152">
        <v>151</v>
      </c>
      <c r="K47" s="152">
        <v>151</v>
      </c>
      <c r="L47" s="152">
        <v>838.98900000000003</v>
      </c>
      <c r="M47" s="152">
        <f t="shared" si="5"/>
        <v>150</v>
      </c>
      <c r="N47" s="152">
        <v>150</v>
      </c>
      <c r="O47" s="152"/>
      <c r="P47" s="152"/>
      <c r="Q47" s="152"/>
      <c r="R47" s="152"/>
      <c r="S47" s="136">
        <f t="shared" si="2"/>
        <v>150</v>
      </c>
      <c r="T47" s="136">
        <f t="shared" si="3"/>
        <v>150</v>
      </c>
      <c r="U47" s="136">
        <f t="shared" si="6"/>
        <v>0</v>
      </c>
      <c r="V47" s="136">
        <f t="shared" si="6"/>
        <v>0</v>
      </c>
      <c r="W47" s="155"/>
    </row>
    <row r="48" spans="1:23" s="132" customFormat="1" ht="27.6" x14ac:dyDescent="0.3">
      <c r="A48" s="153">
        <v>39</v>
      </c>
      <c r="B48" s="154" t="s">
        <v>143</v>
      </c>
      <c r="C48" s="155" t="s">
        <v>75</v>
      </c>
      <c r="D48" s="155">
        <v>2020</v>
      </c>
      <c r="E48" s="155">
        <v>2020</v>
      </c>
      <c r="F48" s="155"/>
      <c r="G48" s="152">
        <v>3326</v>
      </c>
      <c r="H48" s="152">
        <v>3326</v>
      </c>
      <c r="I48" s="152">
        <v>1779</v>
      </c>
      <c r="J48" s="152">
        <v>1649</v>
      </c>
      <c r="K48" s="152">
        <v>1649</v>
      </c>
      <c r="L48" s="152">
        <v>1688.692</v>
      </c>
      <c r="M48" s="152">
        <f t="shared" si="5"/>
        <v>250</v>
      </c>
      <c r="N48" s="152">
        <v>250</v>
      </c>
      <c r="O48" s="152"/>
      <c r="P48" s="152"/>
      <c r="Q48" s="152"/>
      <c r="R48" s="152"/>
      <c r="S48" s="136">
        <f t="shared" si="2"/>
        <v>250</v>
      </c>
      <c r="T48" s="136">
        <f t="shared" si="3"/>
        <v>250</v>
      </c>
      <c r="U48" s="136">
        <f t="shared" si="6"/>
        <v>0</v>
      </c>
      <c r="V48" s="136">
        <f t="shared" si="6"/>
        <v>0</v>
      </c>
      <c r="W48" s="155"/>
    </row>
    <row r="49" spans="1:23" s="132" customFormat="1" ht="55.2" x14ac:dyDescent="0.3">
      <c r="A49" s="153">
        <v>40</v>
      </c>
      <c r="B49" s="154" t="s">
        <v>144</v>
      </c>
      <c r="C49" s="155" t="s">
        <v>75</v>
      </c>
      <c r="D49" s="155">
        <v>2021</v>
      </c>
      <c r="E49" s="155">
        <v>2022</v>
      </c>
      <c r="F49" s="155"/>
      <c r="G49" s="152">
        <v>936.75</v>
      </c>
      <c r="H49" s="152">
        <v>837</v>
      </c>
      <c r="I49" s="152">
        <v>140</v>
      </c>
      <c r="J49" s="152">
        <v>100</v>
      </c>
      <c r="K49" s="152">
        <v>100</v>
      </c>
      <c r="L49" s="152">
        <v>687.84</v>
      </c>
      <c r="M49" s="152">
        <f t="shared" si="5"/>
        <v>100</v>
      </c>
      <c r="N49" s="152">
        <v>100</v>
      </c>
      <c r="O49" s="152"/>
      <c r="P49" s="152"/>
      <c r="Q49" s="152">
        <v>200</v>
      </c>
      <c r="R49" s="152"/>
      <c r="S49" s="136">
        <f t="shared" si="2"/>
        <v>300</v>
      </c>
      <c r="T49" s="136">
        <f>N49+Q49</f>
        <v>300</v>
      </c>
      <c r="U49" s="136">
        <f>O49</f>
        <v>0</v>
      </c>
      <c r="V49" s="136">
        <f t="shared" si="6"/>
        <v>0</v>
      </c>
      <c r="W49" s="156" t="s">
        <v>227</v>
      </c>
    </row>
    <row r="50" spans="1:23" s="132" customFormat="1" ht="41.4" x14ac:dyDescent="0.3">
      <c r="A50" s="153">
        <v>41</v>
      </c>
      <c r="B50" s="154" t="s">
        <v>145</v>
      </c>
      <c r="C50" s="155" t="s">
        <v>75</v>
      </c>
      <c r="D50" s="155">
        <v>2021</v>
      </c>
      <c r="E50" s="155">
        <v>2022</v>
      </c>
      <c r="F50" s="155"/>
      <c r="G50" s="152">
        <v>4157.7020000000002</v>
      </c>
      <c r="H50" s="152">
        <v>4158</v>
      </c>
      <c r="I50" s="152">
        <v>4039</v>
      </c>
      <c r="J50" s="152">
        <v>4039</v>
      </c>
      <c r="K50" s="152">
        <v>4039</v>
      </c>
      <c r="L50" s="152">
        <v>253.87700000000001</v>
      </c>
      <c r="M50" s="152">
        <f t="shared" si="5"/>
        <v>50</v>
      </c>
      <c r="N50" s="152">
        <v>50</v>
      </c>
      <c r="O50" s="152"/>
      <c r="P50" s="152"/>
      <c r="Q50" s="152"/>
      <c r="R50" s="152"/>
      <c r="S50" s="136">
        <f t="shared" si="2"/>
        <v>50</v>
      </c>
      <c r="T50" s="136">
        <f t="shared" si="3"/>
        <v>50</v>
      </c>
      <c r="U50" s="136">
        <f t="shared" si="6"/>
        <v>0</v>
      </c>
      <c r="V50" s="136">
        <f t="shared" si="6"/>
        <v>0</v>
      </c>
      <c r="W50" s="155"/>
    </row>
    <row r="51" spans="1:23" s="132" customFormat="1" ht="41.4" x14ac:dyDescent="0.3">
      <c r="A51" s="153">
        <v>42</v>
      </c>
      <c r="B51" s="154" t="s">
        <v>146</v>
      </c>
      <c r="C51" s="155" t="s">
        <v>75</v>
      </c>
      <c r="D51" s="155">
        <v>2018</v>
      </c>
      <c r="E51" s="155">
        <v>2021</v>
      </c>
      <c r="F51" s="155"/>
      <c r="G51" s="152">
        <v>4967.3850000000002</v>
      </c>
      <c r="H51" s="152">
        <v>4967</v>
      </c>
      <c r="I51" s="152">
        <v>4722</v>
      </c>
      <c r="J51" s="152">
        <v>4722</v>
      </c>
      <c r="K51" s="152">
        <v>4722</v>
      </c>
      <c r="L51" s="152">
        <v>245.499</v>
      </c>
      <c r="M51" s="152">
        <f t="shared" si="5"/>
        <v>50</v>
      </c>
      <c r="N51" s="152">
        <v>50</v>
      </c>
      <c r="O51" s="152"/>
      <c r="P51" s="152"/>
      <c r="Q51" s="152"/>
      <c r="R51" s="152"/>
      <c r="S51" s="136">
        <f t="shared" si="2"/>
        <v>50</v>
      </c>
      <c r="T51" s="136">
        <f t="shared" si="3"/>
        <v>50</v>
      </c>
      <c r="U51" s="136">
        <f t="shared" si="6"/>
        <v>0</v>
      </c>
      <c r="V51" s="136">
        <f t="shared" si="6"/>
        <v>0</v>
      </c>
      <c r="W51" s="155"/>
    </row>
    <row r="52" spans="1:23" s="132" customFormat="1" ht="27.6" x14ac:dyDescent="0.3">
      <c r="A52" s="153">
        <v>43</v>
      </c>
      <c r="B52" s="157" t="s">
        <v>147</v>
      </c>
      <c r="C52" s="156" t="s">
        <v>75</v>
      </c>
      <c r="D52" s="156">
        <v>2023</v>
      </c>
      <c r="E52" s="156">
        <v>2024</v>
      </c>
      <c r="F52" s="156" t="s">
        <v>148</v>
      </c>
      <c r="G52" s="158">
        <v>1500</v>
      </c>
      <c r="H52" s="158">
        <v>496</v>
      </c>
      <c r="I52" s="158">
        <v>443</v>
      </c>
      <c r="J52" s="158">
        <v>443</v>
      </c>
      <c r="K52" s="158">
        <v>443</v>
      </c>
      <c r="L52" s="158">
        <v>29.257000000000001</v>
      </c>
      <c r="M52" s="152">
        <f t="shared" si="5"/>
        <v>29.257000000000001</v>
      </c>
      <c r="N52" s="158">
        <v>29.257000000000001</v>
      </c>
      <c r="O52" s="158"/>
      <c r="P52" s="158"/>
      <c r="Q52" s="158"/>
      <c r="R52" s="158"/>
      <c r="S52" s="136">
        <f t="shared" si="2"/>
        <v>29.257000000000001</v>
      </c>
      <c r="T52" s="136">
        <f t="shared" si="3"/>
        <v>29.257000000000001</v>
      </c>
      <c r="U52" s="136">
        <f t="shared" si="6"/>
        <v>0</v>
      </c>
      <c r="V52" s="136">
        <f t="shared" si="6"/>
        <v>0</v>
      </c>
      <c r="W52" s="156"/>
    </row>
    <row r="53" spans="1:23" s="134" customFormat="1" ht="34.200000000000003" customHeight="1" x14ac:dyDescent="0.3">
      <c r="A53" s="143" t="s">
        <v>47</v>
      </c>
      <c r="B53" s="147" t="s">
        <v>183</v>
      </c>
      <c r="C53" s="144"/>
      <c r="D53" s="144"/>
      <c r="E53" s="144"/>
      <c r="F53" s="144"/>
      <c r="G53" s="159">
        <f>SUM(G54:G59)</f>
        <v>6487.2860000000001</v>
      </c>
      <c r="H53" s="159">
        <f t="shared" ref="H53:V53" si="7">SUM(H54:H59)</f>
        <v>5187</v>
      </c>
      <c r="I53" s="159">
        <f t="shared" si="7"/>
        <v>5799</v>
      </c>
      <c r="J53" s="159">
        <f t="shared" si="7"/>
        <v>4358</v>
      </c>
      <c r="K53" s="159">
        <f t="shared" si="7"/>
        <v>4358</v>
      </c>
      <c r="L53" s="159">
        <f t="shared" si="7"/>
        <v>1784.0790000000002</v>
      </c>
      <c r="M53" s="159">
        <f t="shared" si="7"/>
        <v>934.10599999999999</v>
      </c>
      <c r="N53" s="159">
        <f t="shared" si="7"/>
        <v>495.27699999999999</v>
      </c>
      <c r="O53" s="159">
        <f t="shared" si="7"/>
        <v>0</v>
      </c>
      <c r="P53" s="159">
        <f t="shared" si="7"/>
        <v>438.82899999999995</v>
      </c>
      <c r="Q53" s="159">
        <f t="shared" si="7"/>
        <v>0</v>
      </c>
      <c r="R53" s="159">
        <f t="shared" si="7"/>
        <v>0</v>
      </c>
      <c r="S53" s="159">
        <f t="shared" si="7"/>
        <v>934.10599999999999</v>
      </c>
      <c r="T53" s="159">
        <f t="shared" si="7"/>
        <v>495.27699999999999</v>
      </c>
      <c r="U53" s="159">
        <f t="shared" si="7"/>
        <v>0</v>
      </c>
      <c r="V53" s="159">
        <f t="shared" si="7"/>
        <v>438.82899999999995</v>
      </c>
      <c r="W53" s="144"/>
    </row>
    <row r="54" spans="1:23" s="132" customFormat="1" ht="55.2" x14ac:dyDescent="0.3">
      <c r="A54" s="149">
        <v>1</v>
      </c>
      <c r="B54" s="150" t="s">
        <v>149</v>
      </c>
      <c r="C54" s="151" t="s">
        <v>75</v>
      </c>
      <c r="D54" s="151" t="s">
        <v>130</v>
      </c>
      <c r="E54" s="151" t="s">
        <v>130</v>
      </c>
      <c r="F54" s="151"/>
      <c r="G54" s="136">
        <v>900</v>
      </c>
      <c r="H54" s="136"/>
      <c r="I54" s="136">
        <v>900</v>
      </c>
      <c r="J54" s="136">
        <v>800</v>
      </c>
      <c r="K54" s="136">
        <v>800</v>
      </c>
      <c r="L54" s="136">
        <v>100</v>
      </c>
      <c r="M54" s="152">
        <f t="shared" ref="M54:M59" si="8">SUM(N54:P54)</f>
        <v>50</v>
      </c>
      <c r="N54" s="136">
        <v>50</v>
      </c>
      <c r="O54" s="136"/>
      <c r="P54" s="136"/>
      <c r="Q54" s="136"/>
      <c r="R54" s="136"/>
      <c r="S54" s="136">
        <f t="shared" ref="S54:S59" si="9">SUM(T54:V54)</f>
        <v>50</v>
      </c>
      <c r="T54" s="136">
        <f t="shared" ref="T54:T59" si="10">N54+Q54-R54</f>
        <v>50</v>
      </c>
      <c r="U54" s="136">
        <f t="shared" ref="U54:V59" si="11">O54</f>
        <v>0</v>
      </c>
      <c r="V54" s="136">
        <f t="shared" si="11"/>
        <v>0</v>
      </c>
      <c r="W54" s="151"/>
    </row>
    <row r="55" spans="1:23" s="132" customFormat="1" ht="41.4" x14ac:dyDescent="0.3">
      <c r="A55" s="153">
        <v>2</v>
      </c>
      <c r="B55" s="154" t="s">
        <v>150</v>
      </c>
      <c r="C55" s="155" t="s">
        <v>75</v>
      </c>
      <c r="D55" s="155" t="s">
        <v>130</v>
      </c>
      <c r="E55" s="155" t="s">
        <v>130</v>
      </c>
      <c r="F55" s="155"/>
      <c r="G55" s="152">
        <v>1287.2860000000001</v>
      </c>
      <c r="H55" s="152">
        <v>1287</v>
      </c>
      <c r="I55" s="152">
        <v>1165</v>
      </c>
      <c r="J55" s="152">
        <v>805</v>
      </c>
      <c r="K55" s="152">
        <v>805</v>
      </c>
      <c r="L55" s="152">
        <v>351.97699999999998</v>
      </c>
      <c r="M55" s="152">
        <f t="shared" si="8"/>
        <v>401.97699999999998</v>
      </c>
      <c r="N55" s="152">
        <v>50</v>
      </c>
      <c r="O55" s="152"/>
      <c r="P55" s="152">
        <v>351.97699999999998</v>
      </c>
      <c r="Q55" s="152"/>
      <c r="R55" s="152"/>
      <c r="S55" s="136">
        <f t="shared" si="9"/>
        <v>401.97699999999998</v>
      </c>
      <c r="T55" s="136">
        <f t="shared" si="10"/>
        <v>50</v>
      </c>
      <c r="U55" s="136">
        <f t="shared" si="11"/>
        <v>0</v>
      </c>
      <c r="V55" s="136">
        <f t="shared" si="11"/>
        <v>351.97699999999998</v>
      </c>
      <c r="W55" s="155"/>
    </row>
    <row r="56" spans="1:23" s="132" customFormat="1" ht="27.6" x14ac:dyDescent="0.3">
      <c r="A56" s="153">
        <v>3</v>
      </c>
      <c r="B56" s="154" t="s">
        <v>151</v>
      </c>
      <c r="C56" s="155" t="s">
        <v>75</v>
      </c>
      <c r="D56" s="155" t="s">
        <v>130</v>
      </c>
      <c r="E56" s="155" t="s">
        <v>130</v>
      </c>
      <c r="F56" s="155"/>
      <c r="G56" s="152">
        <v>400</v>
      </c>
      <c r="H56" s="152"/>
      <c r="I56" s="152">
        <v>400</v>
      </c>
      <c r="J56" s="152">
        <v>359</v>
      </c>
      <c r="K56" s="152">
        <v>359</v>
      </c>
      <c r="L56" s="152">
        <v>38.72</v>
      </c>
      <c r="M56" s="152">
        <f t="shared" si="8"/>
        <v>38.72</v>
      </c>
      <c r="N56" s="152">
        <v>38.72</v>
      </c>
      <c r="O56" s="152"/>
      <c r="P56" s="152"/>
      <c r="Q56" s="152"/>
      <c r="R56" s="152"/>
      <c r="S56" s="136">
        <f t="shared" si="9"/>
        <v>38.72</v>
      </c>
      <c r="T56" s="136">
        <f t="shared" si="10"/>
        <v>38.72</v>
      </c>
      <c r="U56" s="136">
        <f t="shared" si="11"/>
        <v>0</v>
      </c>
      <c r="V56" s="136">
        <f t="shared" si="11"/>
        <v>0</v>
      </c>
      <c r="W56" s="155"/>
    </row>
    <row r="57" spans="1:23" s="132" customFormat="1" ht="27.6" x14ac:dyDescent="0.3">
      <c r="A57" s="153">
        <v>4</v>
      </c>
      <c r="B57" s="157" t="s">
        <v>152</v>
      </c>
      <c r="C57" s="156" t="s">
        <v>75</v>
      </c>
      <c r="D57" s="156" t="s">
        <v>130</v>
      </c>
      <c r="E57" s="156" t="s">
        <v>130</v>
      </c>
      <c r="F57" s="156"/>
      <c r="G57" s="158">
        <v>1500</v>
      </c>
      <c r="H57" s="158">
        <v>1500</v>
      </c>
      <c r="I57" s="158">
        <v>1634</v>
      </c>
      <c r="J57" s="158">
        <v>1294</v>
      </c>
      <c r="K57" s="158">
        <v>1294</v>
      </c>
      <c r="L57" s="158">
        <v>86.825000000000003</v>
      </c>
      <c r="M57" s="152">
        <f t="shared" si="8"/>
        <v>136.852</v>
      </c>
      <c r="N57" s="158">
        <v>50</v>
      </c>
      <c r="O57" s="158"/>
      <c r="P57" s="158">
        <v>86.852000000000004</v>
      </c>
      <c r="Q57" s="158"/>
      <c r="R57" s="158"/>
      <c r="S57" s="136">
        <f t="shared" si="9"/>
        <v>136.852</v>
      </c>
      <c r="T57" s="136">
        <f t="shared" si="10"/>
        <v>50</v>
      </c>
      <c r="U57" s="136">
        <f t="shared" si="11"/>
        <v>0</v>
      </c>
      <c r="V57" s="136">
        <f t="shared" si="11"/>
        <v>86.852000000000004</v>
      </c>
      <c r="W57" s="156"/>
    </row>
    <row r="58" spans="1:23" s="132" customFormat="1" ht="33" customHeight="1" x14ac:dyDescent="0.3">
      <c r="A58" s="153">
        <v>5</v>
      </c>
      <c r="B58" s="154" t="s">
        <v>180</v>
      </c>
      <c r="C58" s="155" t="s">
        <v>75</v>
      </c>
      <c r="D58" s="155" t="s">
        <v>130</v>
      </c>
      <c r="E58" s="155">
        <v>2025</v>
      </c>
      <c r="F58" s="155"/>
      <c r="G58" s="152">
        <v>1200</v>
      </c>
      <c r="H58" s="152">
        <v>1200</v>
      </c>
      <c r="I58" s="152">
        <v>1200</v>
      </c>
      <c r="J58" s="152">
        <v>1100</v>
      </c>
      <c r="K58" s="152">
        <v>1100</v>
      </c>
      <c r="L58" s="152">
        <v>6.5570000000000004</v>
      </c>
      <c r="M58" s="152">
        <f t="shared" si="8"/>
        <v>6.5570000000000004</v>
      </c>
      <c r="N58" s="152">
        <v>6.5570000000000004</v>
      </c>
      <c r="O58" s="152"/>
      <c r="P58" s="152"/>
      <c r="Q58" s="152"/>
      <c r="R58" s="152"/>
      <c r="S58" s="136">
        <f t="shared" si="9"/>
        <v>6.5570000000000004</v>
      </c>
      <c r="T58" s="136">
        <f t="shared" si="10"/>
        <v>6.5570000000000004</v>
      </c>
      <c r="U58" s="136">
        <f t="shared" si="11"/>
        <v>0</v>
      </c>
      <c r="V58" s="136">
        <f t="shared" si="11"/>
        <v>0</v>
      </c>
      <c r="W58" s="155"/>
    </row>
    <row r="59" spans="1:23" s="132" customFormat="1" ht="41.4" x14ac:dyDescent="0.3">
      <c r="A59" s="153">
        <v>6</v>
      </c>
      <c r="B59" s="154" t="s">
        <v>154</v>
      </c>
      <c r="C59" s="155" t="s">
        <v>75</v>
      </c>
      <c r="D59" s="155">
        <v>2023</v>
      </c>
      <c r="E59" s="155">
        <v>2025</v>
      </c>
      <c r="F59" s="155"/>
      <c r="G59" s="152">
        <v>1200</v>
      </c>
      <c r="H59" s="152">
        <v>1200</v>
      </c>
      <c r="I59" s="152">
        <v>500</v>
      </c>
      <c r="J59" s="152"/>
      <c r="K59" s="152"/>
      <c r="L59" s="152">
        <v>1200</v>
      </c>
      <c r="M59" s="152">
        <f t="shared" si="8"/>
        <v>300</v>
      </c>
      <c r="N59" s="152">
        <v>300</v>
      </c>
      <c r="O59" s="152"/>
      <c r="P59" s="152"/>
      <c r="Q59" s="152"/>
      <c r="R59" s="152"/>
      <c r="S59" s="136">
        <f t="shared" si="9"/>
        <v>300</v>
      </c>
      <c r="T59" s="136">
        <f t="shared" si="10"/>
        <v>300</v>
      </c>
      <c r="U59" s="136">
        <f t="shared" si="11"/>
        <v>0</v>
      </c>
      <c r="V59" s="136">
        <f t="shared" si="11"/>
        <v>0</v>
      </c>
      <c r="W59" s="155"/>
    </row>
    <row r="60" spans="1:23" s="134" customFormat="1" ht="28.2" customHeight="1" x14ac:dyDescent="0.3">
      <c r="A60" s="143" t="s">
        <v>48</v>
      </c>
      <c r="B60" s="147" t="s">
        <v>153</v>
      </c>
      <c r="C60" s="144"/>
      <c r="D60" s="144"/>
      <c r="E60" s="144"/>
      <c r="F60" s="144"/>
      <c r="G60" s="159">
        <f t="shared" ref="G60:V60" si="12">SUM(G61:G75)</f>
        <v>58745.627</v>
      </c>
      <c r="H60" s="159">
        <f t="shared" si="12"/>
        <v>53863.627</v>
      </c>
      <c r="I60" s="159">
        <f t="shared" si="12"/>
        <v>25986.282999999999</v>
      </c>
      <c r="J60" s="159">
        <f t="shared" si="12"/>
        <v>12221.815000000001</v>
      </c>
      <c r="K60" s="159">
        <f t="shared" si="12"/>
        <v>12221.815000000001</v>
      </c>
      <c r="L60" s="159">
        <f t="shared" si="12"/>
        <v>38387.929000000004</v>
      </c>
      <c r="M60" s="159">
        <f t="shared" si="12"/>
        <v>7200</v>
      </c>
      <c r="N60" s="159">
        <f t="shared" si="12"/>
        <v>7200</v>
      </c>
      <c r="O60" s="159">
        <f t="shared" si="12"/>
        <v>0</v>
      </c>
      <c r="P60" s="159">
        <f t="shared" si="12"/>
        <v>0</v>
      </c>
      <c r="Q60" s="159">
        <f t="shared" si="12"/>
        <v>700</v>
      </c>
      <c r="R60" s="159">
        <f t="shared" si="12"/>
        <v>500</v>
      </c>
      <c r="S60" s="159">
        <f t="shared" si="12"/>
        <v>7400</v>
      </c>
      <c r="T60" s="159">
        <f t="shared" si="12"/>
        <v>6700</v>
      </c>
      <c r="U60" s="159">
        <f t="shared" si="12"/>
        <v>700</v>
      </c>
      <c r="V60" s="159">
        <f t="shared" si="12"/>
        <v>0</v>
      </c>
      <c r="W60" s="144"/>
    </row>
    <row r="61" spans="1:23" s="132" customFormat="1" ht="69" x14ac:dyDescent="0.3">
      <c r="A61" s="153">
        <v>1</v>
      </c>
      <c r="B61" s="154" t="s">
        <v>155</v>
      </c>
      <c r="C61" s="155" t="s">
        <v>75</v>
      </c>
      <c r="D61" s="155">
        <v>2023</v>
      </c>
      <c r="E61" s="155">
        <v>2026</v>
      </c>
      <c r="F61" s="155" t="s">
        <v>156</v>
      </c>
      <c r="G61" s="152">
        <v>10000</v>
      </c>
      <c r="H61" s="152">
        <v>9000</v>
      </c>
      <c r="I61" s="152">
        <v>0</v>
      </c>
      <c r="J61" s="152"/>
      <c r="K61" s="152"/>
      <c r="L61" s="152">
        <v>10000</v>
      </c>
      <c r="M61" s="152">
        <f t="shared" ref="M61:M75" si="13">SUM(N61:P61)</f>
        <v>600</v>
      </c>
      <c r="N61" s="152">
        <v>600</v>
      </c>
      <c r="O61" s="152"/>
      <c r="P61" s="152"/>
      <c r="Q61" s="152"/>
      <c r="R61" s="152"/>
      <c r="S61" s="136">
        <f t="shared" ref="S61:S75" si="14">SUM(T61:V61)</f>
        <v>600</v>
      </c>
      <c r="T61" s="136">
        <f t="shared" ref="T61:T75" si="15">N61+Q61-R61</f>
        <v>600</v>
      </c>
      <c r="U61" s="136">
        <f t="shared" ref="U61:V75" si="16">O61</f>
        <v>0</v>
      </c>
      <c r="V61" s="136">
        <f t="shared" si="16"/>
        <v>0</v>
      </c>
      <c r="W61" s="155"/>
    </row>
    <row r="62" spans="1:23" s="132" customFormat="1" ht="41.4" x14ac:dyDescent="0.3">
      <c r="A62" s="153">
        <v>2</v>
      </c>
      <c r="B62" s="154" t="s">
        <v>157</v>
      </c>
      <c r="C62" s="155" t="s">
        <v>75</v>
      </c>
      <c r="D62" s="155" t="s">
        <v>158</v>
      </c>
      <c r="E62" s="155">
        <v>2026</v>
      </c>
      <c r="F62" s="155" t="s">
        <v>159</v>
      </c>
      <c r="G62" s="152">
        <v>8000</v>
      </c>
      <c r="H62" s="152">
        <v>8000</v>
      </c>
      <c r="I62" s="152">
        <v>5304.442</v>
      </c>
      <c r="J62" s="152">
        <v>3304.442</v>
      </c>
      <c r="K62" s="152">
        <v>3304.442</v>
      </c>
      <c r="L62" s="152">
        <v>4645.558</v>
      </c>
      <c r="M62" s="152">
        <f t="shared" si="13"/>
        <v>600</v>
      </c>
      <c r="N62" s="152">
        <v>600</v>
      </c>
      <c r="O62" s="152"/>
      <c r="P62" s="152"/>
      <c r="Q62" s="152"/>
      <c r="R62" s="152"/>
      <c r="S62" s="136">
        <f t="shared" si="14"/>
        <v>600</v>
      </c>
      <c r="T62" s="136">
        <f t="shared" si="15"/>
        <v>600</v>
      </c>
      <c r="U62" s="136">
        <f t="shared" si="16"/>
        <v>0</v>
      </c>
      <c r="V62" s="136">
        <f t="shared" si="16"/>
        <v>0</v>
      </c>
      <c r="W62" s="155"/>
    </row>
    <row r="63" spans="1:23" s="132" customFormat="1" ht="41.4" x14ac:dyDescent="0.3">
      <c r="A63" s="153">
        <v>3</v>
      </c>
      <c r="B63" s="154" t="s">
        <v>160</v>
      </c>
      <c r="C63" s="155" t="s">
        <v>75</v>
      </c>
      <c r="D63" s="155" t="s">
        <v>158</v>
      </c>
      <c r="E63" s="155">
        <v>2026</v>
      </c>
      <c r="F63" s="155" t="s">
        <v>161</v>
      </c>
      <c r="G63" s="152">
        <v>9000</v>
      </c>
      <c r="H63" s="152">
        <v>9000</v>
      </c>
      <c r="I63" s="152">
        <v>5106.1210000000001</v>
      </c>
      <c r="J63" s="152">
        <v>2959.8130000000001</v>
      </c>
      <c r="K63" s="152">
        <v>2959.8130000000001</v>
      </c>
      <c r="L63" s="152">
        <v>5958.9749999999995</v>
      </c>
      <c r="M63" s="152">
        <f t="shared" si="13"/>
        <v>800</v>
      </c>
      <c r="N63" s="152">
        <v>800</v>
      </c>
      <c r="O63" s="152"/>
      <c r="P63" s="152"/>
      <c r="Q63" s="152"/>
      <c r="R63" s="152"/>
      <c r="S63" s="136">
        <f t="shared" si="14"/>
        <v>800</v>
      </c>
      <c r="T63" s="136">
        <f t="shared" si="15"/>
        <v>800</v>
      </c>
      <c r="U63" s="136">
        <f t="shared" si="16"/>
        <v>0</v>
      </c>
      <c r="V63" s="136">
        <f t="shared" si="16"/>
        <v>0</v>
      </c>
      <c r="W63" s="155"/>
    </row>
    <row r="64" spans="1:23" s="132" customFormat="1" ht="55.2" x14ac:dyDescent="0.3">
      <c r="A64" s="153">
        <v>4</v>
      </c>
      <c r="B64" s="154" t="s">
        <v>162</v>
      </c>
      <c r="C64" s="155" t="s">
        <v>75</v>
      </c>
      <c r="D64" s="155" t="s">
        <v>130</v>
      </c>
      <c r="E64" s="155">
        <v>2026</v>
      </c>
      <c r="F64" s="155" t="s">
        <v>163</v>
      </c>
      <c r="G64" s="152">
        <v>4000</v>
      </c>
      <c r="H64" s="152">
        <v>2118</v>
      </c>
      <c r="I64" s="152">
        <v>1366.615</v>
      </c>
      <c r="J64" s="152">
        <v>166.61500000000001</v>
      </c>
      <c r="K64" s="152">
        <v>166.61500000000001</v>
      </c>
      <c r="L64" s="152">
        <v>1951.385</v>
      </c>
      <c r="M64" s="152">
        <f t="shared" si="13"/>
        <v>500</v>
      </c>
      <c r="N64" s="152">
        <v>500</v>
      </c>
      <c r="O64" s="152"/>
      <c r="P64" s="152"/>
      <c r="Q64" s="152">
        <v>500</v>
      </c>
      <c r="R64" s="152"/>
      <c r="S64" s="136">
        <f t="shared" si="14"/>
        <v>1000</v>
      </c>
      <c r="T64" s="136">
        <f>N64</f>
        <v>500</v>
      </c>
      <c r="U64" s="136">
        <f>O64+Q64-R64</f>
        <v>500</v>
      </c>
      <c r="V64" s="136">
        <f t="shared" si="16"/>
        <v>0</v>
      </c>
      <c r="W64" s="156" t="s">
        <v>227</v>
      </c>
    </row>
    <row r="65" spans="1:23" s="132" customFormat="1" ht="41.4" x14ac:dyDescent="0.3">
      <c r="A65" s="153">
        <v>5</v>
      </c>
      <c r="B65" s="154" t="s">
        <v>164</v>
      </c>
      <c r="C65" s="155" t="s">
        <v>75</v>
      </c>
      <c r="D65" s="155" t="s">
        <v>130</v>
      </c>
      <c r="E65" s="155">
        <v>2026</v>
      </c>
      <c r="F65" s="155" t="s">
        <v>165</v>
      </c>
      <c r="G65" s="152">
        <v>1845.627</v>
      </c>
      <c r="H65" s="152">
        <v>1845.627</v>
      </c>
      <c r="I65" s="152">
        <v>1480.432</v>
      </c>
      <c r="J65" s="152">
        <v>480.43200000000002</v>
      </c>
      <c r="K65" s="152">
        <v>480.43200000000002</v>
      </c>
      <c r="L65" s="152">
        <v>1365.1949999999999</v>
      </c>
      <c r="M65" s="152">
        <f t="shared" si="13"/>
        <v>450</v>
      </c>
      <c r="N65" s="152">
        <v>450</v>
      </c>
      <c r="O65" s="152"/>
      <c r="P65" s="152"/>
      <c r="Q65" s="152"/>
      <c r="R65" s="152"/>
      <c r="S65" s="136">
        <f t="shared" si="14"/>
        <v>450</v>
      </c>
      <c r="T65" s="136">
        <f t="shared" si="15"/>
        <v>450</v>
      </c>
      <c r="U65" s="136">
        <f t="shared" si="16"/>
        <v>0</v>
      </c>
      <c r="V65" s="136">
        <f t="shared" si="16"/>
        <v>0</v>
      </c>
      <c r="W65" s="155"/>
    </row>
    <row r="66" spans="1:23" s="132" customFormat="1" ht="41.4" x14ac:dyDescent="0.3">
      <c r="A66" s="153">
        <v>6</v>
      </c>
      <c r="B66" s="154" t="s">
        <v>166</v>
      </c>
      <c r="C66" s="155" t="s">
        <v>75</v>
      </c>
      <c r="D66" s="155" t="s">
        <v>130</v>
      </c>
      <c r="E66" s="155">
        <v>2026</v>
      </c>
      <c r="F66" s="155" t="s">
        <v>167</v>
      </c>
      <c r="G66" s="152">
        <v>1500</v>
      </c>
      <c r="H66" s="152">
        <v>1500</v>
      </c>
      <c r="I66" s="152">
        <v>1308.7460000000001</v>
      </c>
      <c r="J66" s="152">
        <v>508.74599999999998</v>
      </c>
      <c r="K66" s="152">
        <v>508.74599999999998</v>
      </c>
      <c r="L66" s="152">
        <v>791.25399999999991</v>
      </c>
      <c r="M66" s="152">
        <f t="shared" si="13"/>
        <v>350</v>
      </c>
      <c r="N66" s="152">
        <v>350</v>
      </c>
      <c r="O66" s="152"/>
      <c r="P66" s="152"/>
      <c r="Q66" s="152"/>
      <c r="R66" s="152"/>
      <c r="S66" s="136">
        <f t="shared" si="14"/>
        <v>350</v>
      </c>
      <c r="T66" s="136">
        <f t="shared" si="15"/>
        <v>350</v>
      </c>
      <c r="U66" s="136">
        <f t="shared" si="16"/>
        <v>0</v>
      </c>
      <c r="V66" s="136">
        <f t="shared" si="16"/>
        <v>0</v>
      </c>
      <c r="W66" s="155"/>
    </row>
    <row r="67" spans="1:23" s="132" customFormat="1" ht="41.4" x14ac:dyDescent="0.3">
      <c r="A67" s="153">
        <v>7</v>
      </c>
      <c r="B67" s="154" t="s">
        <v>168</v>
      </c>
      <c r="C67" s="155" t="s">
        <v>75</v>
      </c>
      <c r="D67" s="155" t="s">
        <v>130</v>
      </c>
      <c r="E67" s="155">
        <v>2026</v>
      </c>
      <c r="F67" s="155" t="s">
        <v>169</v>
      </c>
      <c r="G67" s="152">
        <v>5500</v>
      </c>
      <c r="H67" s="152">
        <v>5500</v>
      </c>
      <c r="I67" s="152">
        <v>2689.7629999999999</v>
      </c>
      <c r="J67" s="152">
        <v>1889.7629999999999</v>
      </c>
      <c r="K67" s="152">
        <v>1889.7629999999999</v>
      </c>
      <c r="L67" s="152">
        <v>2838.5659999999998</v>
      </c>
      <c r="M67" s="152">
        <f t="shared" si="13"/>
        <v>700</v>
      </c>
      <c r="N67" s="152">
        <v>700</v>
      </c>
      <c r="O67" s="152"/>
      <c r="P67" s="152"/>
      <c r="Q67" s="152"/>
      <c r="R67" s="152"/>
      <c r="S67" s="136">
        <f t="shared" si="14"/>
        <v>700</v>
      </c>
      <c r="T67" s="136">
        <f t="shared" si="15"/>
        <v>700</v>
      </c>
      <c r="U67" s="136">
        <f t="shared" si="16"/>
        <v>0</v>
      </c>
      <c r="V67" s="136">
        <f t="shared" si="16"/>
        <v>0</v>
      </c>
      <c r="W67" s="155"/>
    </row>
    <row r="68" spans="1:23" s="132" customFormat="1" ht="55.2" x14ac:dyDescent="0.3">
      <c r="A68" s="153">
        <v>8</v>
      </c>
      <c r="B68" s="154" t="s">
        <v>170</v>
      </c>
      <c r="C68" s="155" t="s">
        <v>75</v>
      </c>
      <c r="D68" s="155" t="s">
        <v>130</v>
      </c>
      <c r="E68" s="155">
        <v>2026</v>
      </c>
      <c r="F68" s="155" t="s">
        <v>171</v>
      </c>
      <c r="G68" s="152">
        <v>4000</v>
      </c>
      <c r="H68" s="152">
        <v>4000</v>
      </c>
      <c r="I68" s="152">
        <v>2631.1639999999998</v>
      </c>
      <c r="J68" s="152">
        <v>1131.164</v>
      </c>
      <c r="K68" s="152">
        <v>1131.164</v>
      </c>
      <c r="L68" s="152">
        <v>1918.8360000000002</v>
      </c>
      <c r="M68" s="152">
        <f t="shared" si="13"/>
        <v>650</v>
      </c>
      <c r="N68" s="152">
        <v>650</v>
      </c>
      <c r="O68" s="152"/>
      <c r="P68" s="152"/>
      <c r="Q68" s="152">
        <v>200</v>
      </c>
      <c r="R68" s="152"/>
      <c r="S68" s="136">
        <f t="shared" si="14"/>
        <v>850</v>
      </c>
      <c r="T68" s="136">
        <f>N68</f>
        <v>650</v>
      </c>
      <c r="U68" s="136">
        <f>O68+Q68</f>
        <v>200</v>
      </c>
      <c r="V68" s="136">
        <f t="shared" si="16"/>
        <v>0</v>
      </c>
      <c r="W68" s="156" t="s">
        <v>227</v>
      </c>
    </row>
    <row r="69" spans="1:23" s="132" customFormat="1" ht="41.4" x14ac:dyDescent="0.3">
      <c r="A69" s="153">
        <v>9</v>
      </c>
      <c r="B69" s="154" t="s">
        <v>172</v>
      </c>
      <c r="C69" s="155" t="s">
        <v>75</v>
      </c>
      <c r="D69" s="155" t="s">
        <v>131</v>
      </c>
      <c r="E69" s="155" t="s">
        <v>173</v>
      </c>
      <c r="F69" s="155" t="s">
        <v>174</v>
      </c>
      <c r="G69" s="152">
        <v>5200</v>
      </c>
      <c r="H69" s="152">
        <v>5200</v>
      </c>
      <c r="I69" s="152">
        <v>1000</v>
      </c>
      <c r="J69" s="152"/>
      <c r="K69" s="152"/>
      <c r="L69" s="152">
        <v>5200</v>
      </c>
      <c r="M69" s="152">
        <f t="shared" si="13"/>
        <v>1200</v>
      </c>
      <c r="N69" s="152">
        <v>1200</v>
      </c>
      <c r="O69" s="152"/>
      <c r="P69" s="152"/>
      <c r="Q69" s="152"/>
      <c r="R69" s="152"/>
      <c r="S69" s="136">
        <f t="shared" si="14"/>
        <v>1200</v>
      </c>
      <c r="T69" s="136">
        <f t="shared" si="15"/>
        <v>1200</v>
      </c>
      <c r="U69" s="136">
        <f t="shared" si="16"/>
        <v>0</v>
      </c>
      <c r="V69" s="136">
        <f t="shared" si="16"/>
        <v>0</v>
      </c>
      <c r="W69" s="155"/>
    </row>
    <row r="70" spans="1:23" s="132" customFormat="1" ht="41.4" x14ac:dyDescent="0.3">
      <c r="A70" s="153">
        <v>10</v>
      </c>
      <c r="B70" s="154" t="s">
        <v>175</v>
      </c>
      <c r="C70" s="155" t="s">
        <v>75</v>
      </c>
      <c r="D70" s="155" t="s">
        <v>131</v>
      </c>
      <c r="E70" s="155">
        <v>2026</v>
      </c>
      <c r="F70" s="155" t="s">
        <v>176</v>
      </c>
      <c r="G70" s="152">
        <v>350</v>
      </c>
      <c r="H70" s="152">
        <v>350</v>
      </c>
      <c r="I70" s="152">
        <v>350</v>
      </c>
      <c r="J70" s="152"/>
      <c r="K70" s="152"/>
      <c r="L70" s="152">
        <v>350</v>
      </c>
      <c r="M70" s="152">
        <f t="shared" si="13"/>
        <v>200</v>
      </c>
      <c r="N70" s="152">
        <v>200</v>
      </c>
      <c r="O70" s="152"/>
      <c r="P70" s="152"/>
      <c r="Q70" s="152"/>
      <c r="R70" s="152"/>
      <c r="S70" s="136">
        <f t="shared" si="14"/>
        <v>200</v>
      </c>
      <c r="T70" s="136">
        <f t="shared" si="15"/>
        <v>200</v>
      </c>
      <c r="U70" s="136">
        <f t="shared" si="16"/>
        <v>0</v>
      </c>
      <c r="V70" s="136">
        <f t="shared" si="16"/>
        <v>0</v>
      </c>
      <c r="W70" s="155"/>
    </row>
    <row r="71" spans="1:23" s="132" customFormat="1" ht="31.2" customHeight="1" x14ac:dyDescent="0.3">
      <c r="A71" s="153">
        <v>11</v>
      </c>
      <c r="B71" s="154" t="s">
        <v>177</v>
      </c>
      <c r="C71" s="155" t="s">
        <v>75</v>
      </c>
      <c r="D71" s="155" t="s">
        <v>131</v>
      </c>
      <c r="E71" s="155">
        <v>2026</v>
      </c>
      <c r="F71" s="155"/>
      <c r="G71" s="152">
        <v>350</v>
      </c>
      <c r="H71" s="152">
        <v>350</v>
      </c>
      <c r="I71" s="152">
        <v>350</v>
      </c>
      <c r="J71" s="152"/>
      <c r="K71" s="152"/>
      <c r="L71" s="152">
        <v>350</v>
      </c>
      <c r="M71" s="152">
        <f t="shared" si="13"/>
        <v>200</v>
      </c>
      <c r="N71" s="152">
        <v>200</v>
      </c>
      <c r="O71" s="152"/>
      <c r="P71" s="152"/>
      <c r="Q71" s="152"/>
      <c r="R71" s="152"/>
      <c r="S71" s="136">
        <f t="shared" si="14"/>
        <v>200</v>
      </c>
      <c r="T71" s="136">
        <f t="shared" si="15"/>
        <v>200</v>
      </c>
      <c r="U71" s="136">
        <f t="shared" si="16"/>
        <v>0</v>
      </c>
      <c r="V71" s="136">
        <f t="shared" si="16"/>
        <v>0</v>
      </c>
      <c r="W71" s="155"/>
    </row>
    <row r="72" spans="1:23" s="132" customFormat="1" ht="55.2" x14ac:dyDescent="0.3">
      <c r="A72" s="153">
        <v>12</v>
      </c>
      <c r="B72" s="154" t="s">
        <v>178</v>
      </c>
      <c r="C72" s="155" t="s">
        <v>75</v>
      </c>
      <c r="D72" s="155" t="s">
        <v>158</v>
      </c>
      <c r="E72" s="155">
        <v>2026</v>
      </c>
      <c r="F72" s="155"/>
      <c r="G72" s="152">
        <v>2500</v>
      </c>
      <c r="H72" s="152">
        <v>2500</v>
      </c>
      <c r="I72" s="152">
        <v>399</v>
      </c>
      <c r="J72" s="152">
        <v>289</v>
      </c>
      <c r="K72" s="152">
        <v>289</v>
      </c>
      <c r="L72" s="152">
        <v>110</v>
      </c>
      <c r="M72" s="152">
        <f t="shared" si="13"/>
        <v>100</v>
      </c>
      <c r="N72" s="152">
        <v>100</v>
      </c>
      <c r="O72" s="152"/>
      <c r="P72" s="152"/>
      <c r="Q72" s="152"/>
      <c r="R72" s="152">
        <v>100</v>
      </c>
      <c r="S72" s="136">
        <f t="shared" si="14"/>
        <v>0</v>
      </c>
      <c r="T72" s="136">
        <f>N72+Q72-R72</f>
        <v>0</v>
      </c>
      <c r="U72" s="136">
        <f>O72</f>
        <v>0</v>
      </c>
      <c r="V72" s="136">
        <f t="shared" si="16"/>
        <v>0</v>
      </c>
      <c r="W72" s="155" t="s">
        <v>228</v>
      </c>
    </row>
    <row r="73" spans="1:23" s="132" customFormat="1" ht="41.4" x14ac:dyDescent="0.3">
      <c r="A73" s="153">
        <v>13</v>
      </c>
      <c r="B73" s="154" t="s">
        <v>179</v>
      </c>
      <c r="C73" s="155" t="s">
        <v>75</v>
      </c>
      <c r="D73" s="155" t="s">
        <v>130</v>
      </c>
      <c r="E73" s="155">
        <v>2026</v>
      </c>
      <c r="F73" s="155"/>
      <c r="G73" s="152">
        <v>1200</v>
      </c>
      <c r="H73" s="152">
        <v>1200</v>
      </c>
      <c r="I73" s="152">
        <v>1200</v>
      </c>
      <c r="J73" s="152">
        <v>297</v>
      </c>
      <c r="K73" s="152">
        <v>297</v>
      </c>
      <c r="L73" s="152">
        <v>903</v>
      </c>
      <c r="M73" s="152">
        <f t="shared" si="13"/>
        <v>250</v>
      </c>
      <c r="N73" s="152">
        <v>250</v>
      </c>
      <c r="O73" s="152"/>
      <c r="P73" s="152"/>
      <c r="Q73" s="152"/>
      <c r="R73" s="152"/>
      <c r="S73" s="136">
        <f t="shared" si="14"/>
        <v>250</v>
      </c>
      <c r="T73" s="136">
        <f t="shared" si="15"/>
        <v>250</v>
      </c>
      <c r="U73" s="136">
        <f t="shared" si="16"/>
        <v>0</v>
      </c>
      <c r="V73" s="136">
        <f t="shared" si="16"/>
        <v>0</v>
      </c>
      <c r="W73" s="155"/>
    </row>
    <row r="74" spans="1:23" s="132" customFormat="1" ht="55.2" x14ac:dyDescent="0.3">
      <c r="A74" s="153">
        <v>14</v>
      </c>
      <c r="B74" s="157" t="s">
        <v>204</v>
      </c>
      <c r="C74" s="155" t="s">
        <v>75</v>
      </c>
      <c r="D74" s="156">
        <v>2025</v>
      </c>
      <c r="E74" s="156">
        <v>2026</v>
      </c>
      <c r="F74" s="156"/>
      <c r="G74" s="158">
        <v>2400</v>
      </c>
      <c r="H74" s="158">
        <v>2400</v>
      </c>
      <c r="I74" s="158">
        <v>2400</v>
      </c>
      <c r="J74" s="158">
        <v>794.84</v>
      </c>
      <c r="K74" s="158">
        <v>794.84</v>
      </c>
      <c r="L74" s="158">
        <v>1605.1599999999999</v>
      </c>
      <c r="M74" s="152">
        <f t="shared" si="13"/>
        <v>400</v>
      </c>
      <c r="N74" s="158">
        <v>400</v>
      </c>
      <c r="O74" s="158"/>
      <c r="P74" s="158"/>
      <c r="Q74" s="158"/>
      <c r="R74" s="158">
        <v>400</v>
      </c>
      <c r="S74" s="136">
        <f t="shared" si="14"/>
        <v>0</v>
      </c>
      <c r="T74" s="136">
        <f t="shared" si="15"/>
        <v>0</v>
      </c>
      <c r="U74" s="136">
        <f t="shared" si="16"/>
        <v>0</v>
      </c>
      <c r="V74" s="136">
        <f t="shared" si="16"/>
        <v>0</v>
      </c>
      <c r="W74" s="156" t="s">
        <v>226</v>
      </c>
    </row>
    <row r="75" spans="1:23" s="132" customFormat="1" ht="41.4" x14ac:dyDescent="0.3">
      <c r="A75" s="153">
        <v>15</v>
      </c>
      <c r="B75" s="157" t="s">
        <v>182</v>
      </c>
      <c r="C75" s="156" t="s">
        <v>75</v>
      </c>
      <c r="D75" s="156" t="s">
        <v>131</v>
      </c>
      <c r="E75" s="155">
        <v>2026</v>
      </c>
      <c r="F75" s="156"/>
      <c r="G75" s="158">
        <v>2900</v>
      </c>
      <c r="H75" s="158">
        <v>900</v>
      </c>
      <c r="I75" s="158">
        <v>400</v>
      </c>
      <c r="J75" s="158">
        <v>400</v>
      </c>
      <c r="K75" s="158">
        <v>400</v>
      </c>
      <c r="L75" s="158">
        <v>400</v>
      </c>
      <c r="M75" s="152">
        <f t="shared" si="13"/>
        <v>200</v>
      </c>
      <c r="N75" s="158">
        <v>200</v>
      </c>
      <c r="O75" s="158"/>
      <c r="P75" s="158"/>
      <c r="Q75" s="158"/>
      <c r="R75" s="158"/>
      <c r="S75" s="136">
        <f t="shared" si="14"/>
        <v>200</v>
      </c>
      <c r="T75" s="136">
        <f t="shared" si="15"/>
        <v>200</v>
      </c>
      <c r="U75" s="136">
        <f t="shared" si="16"/>
        <v>0</v>
      </c>
      <c r="V75" s="136">
        <f t="shared" si="16"/>
        <v>0</v>
      </c>
      <c r="W75" s="156"/>
    </row>
    <row r="76" spans="1:23" s="134" customFormat="1" ht="27.6" customHeight="1" x14ac:dyDescent="0.3">
      <c r="A76" s="143" t="s">
        <v>72</v>
      </c>
      <c r="B76" s="147" t="s">
        <v>184</v>
      </c>
      <c r="C76" s="144"/>
      <c r="D76" s="144"/>
      <c r="E76" s="144"/>
      <c r="F76" s="144"/>
      <c r="G76" s="159">
        <f t="shared" ref="G76:V76" si="17">SUM(G77:G92)</f>
        <v>33800</v>
      </c>
      <c r="H76" s="159">
        <f t="shared" si="17"/>
        <v>33800</v>
      </c>
      <c r="I76" s="159">
        <f t="shared" si="17"/>
        <v>800</v>
      </c>
      <c r="J76" s="159">
        <f t="shared" si="17"/>
        <v>0</v>
      </c>
      <c r="K76" s="159">
        <f t="shared" si="17"/>
        <v>0</v>
      </c>
      <c r="L76" s="159">
        <f t="shared" si="17"/>
        <v>21400</v>
      </c>
      <c r="M76" s="159">
        <f t="shared" si="17"/>
        <v>7504</v>
      </c>
      <c r="N76" s="159">
        <f t="shared" si="17"/>
        <v>4400</v>
      </c>
      <c r="O76" s="159">
        <f t="shared" si="17"/>
        <v>3104</v>
      </c>
      <c r="P76" s="159">
        <f t="shared" si="17"/>
        <v>0</v>
      </c>
      <c r="Q76" s="159">
        <f t="shared" si="17"/>
        <v>1300</v>
      </c>
      <c r="R76" s="159">
        <f t="shared" si="17"/>
        <v>1800</v>
      </c>
      <c r="S76" s="159">
        <f t="shared" si="17"/>
        <v>7004</v>
      </c>
      <c r="T76" s="159">
        <f t="shared" si="17"/>
        <v>4800</v>
      </c>
      <c r="U76" s="159">
        <f t="shared" si="17"/>
        <v>2204</v>
      </c>
      <c r="V76" s="159">
        <f t="shared" si="17"/>
        <v>0</v>
      </c>
      <c r="W76" s="144"/>
    </row>
    <row r="77" spans="1:23" s="132" customFormat="1" ht="41.4" x14ac:dyDescent="0.3">
      <c r="A77" s="149">
        <v>1</v>
      </c>
      <c r="B77" s="150" t="s">
        <v>181</v>
      </c>
      <c r="C77" s="151" t="s">
        <v>75</v>
      </c>
      <c r="D77" s="151">
        <v>2026</v>
      </c>
      <c r="E77" s="151">
        <v>2027</v>
      </c>
      <c r="F77" s="151"/>
      <c r="G77" s="136">
        <v>800</v>
      </c>
      <c r="H77" s="136">
        <v>800</v>
      </c>
      <c r="I77" s="136">
        <v>800</v>
      </c>
      <c r="J77" s="136"/>
      <c r="K77" s="136"/>
      <c r="L77" s="136">
        <v>800</v>
      </c>
      <c r="M77" s="152">
        <f t="shared" ref="M77:M94" si="18">SUM(N77:P77)</f>
        <v>300</v>
      </c>
      <c r="N77" s="136">
        <v>200</v>
      </c>
      <c r="O77" s="136">
        <v>100</v>
      </c>
      <c r="P77" s="136"/>
      <c r="Q77" s="136"/>
      <c r="R77" s="136"/>
      <c r="S77" s="136">
        <f t="shared" ref="S77:S92" si="19">SUM(T77:V77)</f>
        <v>300</v>
      </c>
      <c r="T77" s="136">
        <f t="shared" ref="T77" si="20">N77+Q77-R77</f>
        <v>200</v>
      </c>
      <c r="U77" s="136">
        <f t="shared" ref="U77:V86" si="21">O77</f>
        <v>100</v>
      </c>
      <c r="V77" s="136">
        <f t="shared" si="21"/>
        <v>0</v>
      </c>
      <c r="W77" s="151"/>
    </row>
    <row r="78" spans="1:23" s="132" customFormat="1" ht="41.4" x14ac:dyDescent="0.3">
      <c r="A78" s="153">
        <v>2</v>
      </c>
      <c r="B78" s="154" t="s">
        <v>189</v>
      </c>
      <c r="C78" s="155" t="s">
        <v>75</v>
      </c>
      <c r="D78" s="155">
        <v>2026</v>
      </c>
      <c r="E78" s="155">
        <v>2028</v>
      </c>
      <c r="F78" s="155"/>
      <c r="G78" s="152">
        <v>7000</v>
      </c>
      <c r="H78" s="152">
        <v>7000</v>
      </c>
      <c r="J78" s="152"/>
      <c r="K78" s="152"/>
      <c r="L78" s="152">
        <v>7000</v>
      </c>
      <c r="M78" s="152">
        <f t="shared" si="18"/>
        <v>1700</v>
      </c>
      <c r="N78" s="152">
        <v>900</v>
      </c>
      <c r="O78" s="152">
        <v>800</v>
      </c>
      <c r="P78" s="152"/>
      <c r="Q78" s="152"/>
      <c r="R78" s="152">
        <v>1700</v>
      </c>
      <c r="S78" s="136">
        <f t="shared" si="19"/>
        <v>0</v>
      </c>
      <c r="T78" s="136">
        <f>N78-900</f>
        <v>0</v>
      </c>
      <c r="U78" s="136">
        <f>O78-800</f>
        <v>0</v>
      </c>
      <c r="V78" s="136">
        <f t="shared" si="21"/>
        <v>0</v>
      </c>
      <c r="W78" s="155" t="s">
        <v>226</v>
      </c>
    </row>
    <row r="79" spans="1:23" s="132" customFormat="1" ht="69" x14ac:dyDescent="0.3">
      <c r="A79" s="153">
        <v>3</v>
      </c>
      <c r="B79" s="154" t="s">
        <v>201</v>
      </c>
      <c r="C79" s="155" t="s">
        <v>75</v>
      </c>
      <c r="D79" s="155">
        <v>2026</v>
      </c>
      <c r="E79" s="155">
        <v>2028</v>
      </c>
      <c r="F79" s="155"/>
      <c r="G79" s="152">
        <v>2200</v>
      </c>
      <c r="H79" s="152">
        <v>2200</v>
      </c>
      <c r="I79" s="152"/>
      <c r="J79" s="152"/>
      <c r="K79" s="152"/>
      <c r="L79" s="152">
        <v>1600</v>
      </c>
      <c r="M79" s="152">
        <f t="shared" si="18"/>
        <v>900</v>
      </c>
      <c r="N79" s="152">
        <v>500</v>
      </c>
      <c r="O79" s="152">
        <v>400</v>
      </c>
      <c r="P79" s="152"/>
      <c r="Q79" s="152"/>
      <c r="R79" s="152"/>
      <c r="S79" s="136">
        <f t="shared" si="19"/>
        <v>900</v>
      </c>
      <c r="T79" s="136">
        <f t="shared" ref="T79:T85" si="22">N79+Q79-R79</f>
        <v>500</v>
      </c>
      <c r="U79" s="136">
        <f t="shared" ref="U79:U85" si="23">O79</f>
        <v>400</v>
      </c>
      <c r="V79" s="136">
        <f t="shared" si="21"/>
        <v>0</v>
      </c>
      <c r="W79" s="155" t="s">
        <v>219</v>
      </c>
    </row>
    <row r="80" spans="1:23" s="132" customFormat="1" ht="100.95" customHeight="1" x14ac:dyDescent="0.3">
      <c r="A80" s="153">
        <v>4</v>
      </c>
      <c r="B80" s="154" t="s">
        <v>222</v>
      </c>
      <c r="C80" s="155" t="s">
        <v>75</v>
      </c>
      <c r="D80" s="155">
        <v>2026</v>
      </c>
      <c r="E80" s="155">
        <v>2028</v>
      </c>
      <c r="F80" s="155"/>
      <c r="G80" s="152">
        <v>1300</v>
      </c>
      <c r="H80" s="152">
        <v>1300</v>
      </c>
      <c r="I80" s="152"/>
      <c r="J80" s="152"/>
      <c r="K80" s="152"/>
      <c r="L80" s="152">
        <v>1300</v>
      </c>
      <c r="M80" s="152">
        <f t="shared" si="18"/>
        <v>604</v>
      </c>
      <c r="N80" s="152">
        <v>400</v>
      </c>
      <c r="O80" s="152">
        <v>204</v>
      </c>
      <c r="P80" s="152"/>
      <c r="Q80" s="152"/>
      <c r="R80" s="152"/>
      <c r="S80" s="136">
        <f t="shared" si="19"/>
        <v>604</v>
      </c>
      <c r="T80" s="136">
        <f t="shared" si="22"/>
        <v>400</v>
      </c>
      <c r="U80" s="136">
        <f t="shared" si="23"/>
        <v>204</v>
      </c>
      <c r="V80" s="136">
        <f t="shared" si="21"/>
        <v>0</v>
      </c>
      <c r="W80" s="155" t="s">
        <v>220</v>
      </c>
    </row>
    <row r="81" spans="1:23" s="132" customFormat="1" ht="34.950000000000003" customHeight="1" x14ac:dyDescent="0.3">
      <c r="A81" s="153">
        <v>5</v>
      </c>
      <c r="B81" s="154" t="s">
        <v>190</v>
      </c>
      <c r="C81" s="155" t="s">
        <v>75</v>
      </c>
      <c r="D81" s="155">
        <v>2026</v>
      </c>
      <c r="E81" s="155">
        <v>2028</v>
      </c>
      <c r="F81" s="155"/>
      <c r="G81" s="152">
        <v>1500</v>
      </c>
      <c r="H81" s="152">
        <v>1500</v>
      </c>
      <c r="I81" s="152"/>
      <c r="J81" s="152"/>
      <c r="K81" s="152"/>
      <c r="L81" s="152">
        <v>1500</v>
      </c>
      <c r="M81" s="152">
        <f t="shared" si="18"/>
        <v>650</v>
      </c>
      <c r="N81" s="152">
        <v>400</v>
      </c>
      <c r="O81" s="152">
        <v>250</v>
      </c>
      <c r="P81" s="152"/>
      <c r="Q81" s="152"/>
      <c r="R81" s="152"/>
      <c r="S81" s="136">
        <f t="shared" si="19"/>
        <v>650</v>
      </c>
      <c r="T81" s="136">
        <f t="shared" si="22"/>
        <v>400</v>
      </c>
      <c r="U81" s="136">
        <f t="shared" si="23"/>
        <v>250</v>
      </c>
      <c r="V81" s="136">
        <f t="shared" si="21"/>
        <v>0</v>
      </c>
      <c r="W81" s="155"/>
    </row>
    <row r="82" spans="1:23" s="132" customFormat="1" ht="55.2" x14ac:dyDescent="0.3">
      <c r="A82" s="153">
        <v>6</v>
      </c>
      <c r="B82" s="154" t="s">
        <v>203</v>
      </c>
      <c r="C82" s="155" t="s">
        <v>75</v>
      </c>
      <c r="D82" s="155">
        <v>2026</v>
      </c>
      <c r="E82" s="155">
        <v>2028</v>
      </c>
      <c r="F82" s="155"/>
      <c r="G82" s="152">
        <v>2300</v>
      </c>
      <c r="H82" s="152">
        <v>2300</v>
      </c>
      <c r="I82" s="152"/>
      <c r="J82" s="152"/>
      <c r="K82" s="152"/>
      <c r="L82" s="152">
        <v>2300</v>
      </c>
      <c r="M82" s="152">
        <f t="shared" si="18"/>
        <v>900</v>
      </c>
      <c r="N82" s="152">
        <v>450</v>
      </c>
      <c r="O82" s="152">
        <v>450</v>
      </c>
      <c r="P82" s="152"/>
      <c r="Q82" s="152"/>
      <c r="R82" s="152"/>
      <c r="S82" s="136">
        <f t="shared" si="19"/>
        <v>900</v>
      </c>
      <c r="T82" s="136">
        <f t="shared" si="22"/>
        <v>450</v>
      </c>
      <c r="U82" s="136">
        <f t="shared" si="23"/>
        <v>450</v>
      </c>
      <c r="V82" s="136">
        <f t="shared" si="21"/>
        <v>0</v>
      </c>
      <c r="W82" s="155"/>
    </row>
    <row r="83" spans="1:23" s="132" customFormat="1" ht="41.4" x14ac:dyDescent="0.3">
      <c r="A83" s="153">
        <v>7</v>
      </c>
      <c r="B83" s="154" t="s">
        <v>191</v>
      </c>
      <c r="C83" s="155" t="s">
        <v>75</v>
      </c>
      <c r="D83" s="155">
        <v>2026</v>
      </c>
      <c r="E83" s="155">
        <v>2028</v>
      </c>
      <c r="F83" s="155"/>
      <c r="G83" s="152">
        <v>2300</v>
      </c>
      <c r="H83" s="152">
        <v>2300</v>
      </c>
      <c r="I83" s="152"/>
      <c r="J83" s="152"/>
      <c r="K83" s="152"/>
      <c r="L83" s="152">
        <v>2300</v>
      </c>
      <c r="M83" s="152">
        <f t="shared" si="18"/>
        <v>850</v>
      </c>
      <c r="N83" s="152">
        <v>450</v>
      </c>
      <c r="O83" s="152">
        <v>400</v>
      </c>
      <c r="P83" s="152"/>
      <c r="Q83" s="152"/>
      <c r="R83" s="152"/>
      <c r="S83" s="136">
        <f t="shared" si="19"/>
        <v>850</v>
      </c>
      <c r="T83" s="136">
        <f t="shared" si="22"/>
        <v>450</v>
      </c>
      <c r="U83" s="136">
        <f t="shared" si="23"/>
        <v>400</v>
      </c>
      <c r="V83" s="136">
        <f t="shared" si="21"/>
        <v>0</v>
      </c>
      <c r="W83" s="155"/>
    </row>
    <row r="84" spans="1:23" s="132" customFormat="1" ht="41.4" x14ac:dyDescent="0.3">
      <c r="A84" s="153">
        <v>8</v>
      </c>
      <c r="B84" s="154" t="s">
        <v>192</v>
      </c>
      <c r="C84" s="155" t="s">
        <v>75</v>
      </c>
      <c r="D84" s="155">
        <v>2026</v>
      </c>
      <c r="E84" s="155">
        <v>2028</v>
      </c>
      <c r="F84" s="155"/>
      <c r="G84" s="152">
        <v>2300</v>
      </c>
      <c r="H84" s="152">
        <v>2300</v>
      </c>
      <c r="I84" s="152"/>
      <c r="J84" s="152"/>
      <c r="K84" s="152"/>
      <c r="L84" s="152">
        <v>2300</v>
      </c>
      <c r="M84" s="152">
        <f t="shared" si="18"/>
        <v>850</v>
      </c>
      <c r="N84" s="152">
        <v>450</v>
      </c>
      <c r="O84" s="152">
        <v>400</v>
      </c>
      <c r="P84" s="152"/>
      <c r="Q84" s="152"/>
      <c r="R84" s="152"/>
      <c r="S84" s="136">
        <f t="shared" si="19"/>
        <v>850</v>
      </c>
      <c r="T84" s="136">
        <f t="shared" si="22"/>
        <v>450</v>
      </c>
      <c r="U84" s="136">
        <f t="shared" si="23"/>
        <v>400</v>
      </c>
      <c r="V84" s="136">
        <f t="shared" si="21"/>
        <v>0</v>
      </c>
      <c r="W84" s="155"/>
    </row>
    <row r="85" spans="1:23" s="132" customFormat="1" ht="27.6" x14ac:dyDescent="0.3">
      <c r="A85" s="153">
        <v>9</v>
      </c>
      <c r="B85" s="157" t="s">
        <v>202</v>
      </c>
      <c r="C85" s="155" t="s">
        <v>75</v>
      </c>
      <c r="D85" s="156">
        <v>2026</v>
      </c>
      <c r="E85" s="156">
        <v>2026</v>
      </c>
      <c r="F85" s="156"/>
      <c r="G85" s="158">
        <v>500</v>
      </c>
      <c r="H85" s="158">
        <v>500</v>
      </c>
      <c r="I85" s="158"/>
      <c r="J85" s="158"/>
      <c r="K85" s="158"/>
      <c r="L85" s="158">
        <v>500</v>
      </c>
      <c r="M85" s="152">
        <f t="shared" si="18"/>
        <v>150</v>
      </c>
      <c r="N85" s="158">
        <v>150</v>
      </c>
      <c r="O85" s="158"/>
      <c r="P85" s="158"/>
      <c r="Q85" s="158"/>
      <c r="R85" s="158"/>
      <c r="S85" s="136">
        <f t="shared" si="19"/>
        <v>150</v>
      </c>
      <c r="T85" s="136">
        <f t="shared" si="22"/>
        <v>150</v>
      </c>
      <c r="U85" s="136">
        <f t="shared" si="23"/>
        <v>0</v>
      </c>
      <c r="V85" s="136">
        <f t="shared" si="21"/>
        <v>0</v>
      </c>
      <c r="W85" s="156"/>
    </row>
    <row r="86" spans="1:23" s="132" customFormat="1" ht="55.2" x14ac:dyDescent="0.3">
      <c r="A86" s="153">
        <v>10</v>
      </c>
      <c r="B86" s="157" t="s">
        <v>195</v>
      </c>
      <c r="C86" s="155" t="s">
        <v>75</v>
      </c>
      <c r="D86" s="156">
        <v>2026</v>
      </c>
      <c r="E86" s="156">
        <v>2027</v>
      </c>
      <c r="F86" s="156"/>
      <c r="G86" s="158">
        <v>1800</v>
      </c>
      <c r="H86" s="158">
        <v>1800</v>
      </c>
      <c r="I86" s="158"/>
      <c r="J86" s="158"/>
      <c r="K86" s="158"/>
      <c r="L86" s="158">
        <v>1800</v>
      </c>
      <c r="M86" s="152">
        <f t="shared" si="18"/>
        <v>600</v>
      </c>
      <c r="N86" s="158">
        <v>500</v>
      </c>
      <c r="O86" s="158">
        <v>100</v>
      </c>
      <c r="P86" s="158"/>
      <c r="Q86" s="158"/>
      <c r="R86" s="158">
        <v>100</v>
      </c>
      <c r="S86" s="136">
        <f t="shared" si="19"/>
        <v>500</v>
      </c>
      <c r="T86" s="136">
        <f>N86</f>
        <v>500</v>
      </c>
      <c r="U86" s="136">
        <f>O86+Q86-R86</f>
        <v>0</v>
      </c>
      <c r="V86" s="136">
        <f t="shared" si="21"/>
        <v>0</v>
      </c>
      <c r="W86" s="156" t="s">
        <v>229</v>
      </c>
    </row>
    <row r="87" spans="1:23" s="132" customFormat="1" ht="55.2" x14ac:dyDescent="0.3">
      <c r="A87" s="153">
        <v>11</v>
      </c>
      <c r="B87" s="157" t="s">
        <v>223</v>
      </c>
      <c r="C87" s="155" t="s">
        <v>75</v>
      </c>
      <c r="D87" s="156">
        <v>2026</v>
      </c>
      <c r="E87" s="156">
        <v>2028</v>
      </c>
      <c r="F87" s="156"/>
      <c r="G87" s="158">
        <v>2000</v>
      </c>
      <c r="H87" s="158">
        <v>2000</v>
      </c>
      <c r="I87" s="158"/>
      <c r="J87" s="158"/>
      <c r="K87" s="158"/>
      <c r="L87" s="158"/>
      <c r="M87" s="152">
        <f t="shared" si="18"/>
        <v>0</v>
      </c>
      <c r="N87" s="158"/>
      <c r="O87" s="158"/>
      <c r="P87" s="158"/>
      <c r="Q87" s="158">
        <v>200</v>
      </c>
      <c r="R87" s="158"/>
      <c r="S87" s="136">
        <f t="shared" si="19"/>
        <v>200</v>
      </c>
      <c r="T87" s="136">
        <v>200</v>
      </c>
      <c r="U87" s="136"/>
      <c r="V87" s="136"/>
      <c r="W87" s="156" t="s">
        <v>227</v>
      </c>
    </row>
    <row r="88" spans="1:23" s="132" customFormat="1" ht="55.2" x14ac:dyDescent="0.3">
      <c r="A88" s="153">
        <v>12</v>
      </c>
      <c r="B88" s="157" t="s">
        <v>216</v>
      </c>
      <c r="C88" s="155" t="s">
        <v>75</v>
      </c>
      <c r="D88" s="156">
        <v>2026</v>
      </c>
      <c r="E88" s="156">
        <v>2028</v>
      </c>
      <c r="F88" s="156"/>
      <c r="G88" s="158">
        <v>2400</v>
      </c>
      <c r="H88" s="158">
        <v>2400</v>
      </c>
      <c r="I88" s="158"/>
      <c r="J88" s="158"/>
      <c r="K88" s="158"/>
      <c r="L88" s="158"/>
      <c r="M88" s="152">
        <f t="shared" si="18"/>
        <v>0</v>
      </c>
      <c r="N88" s="158"/>
      <c r="O88" s="158"/>
      <c r="P88" s="158"/>
      <c r="Q88" s="158">
        <v>200</v>
      </c>
      <c r="R88" s="158"/>
      <c r="S88" s="136">
        <f t="shared" si="19"/>
        <v>200</v>
      </c>
      <c r="T88" s="136">
        <v>200</v>
      </c>
      <c r="U88" s="136"/>
      <c r="V88" s="136"/>
      <c r="W88" s="156" t="s">
        <v>227</v>
      </c>
    </row>
    <row r="89" spans="1:23" s="132" customFormat="1" ht="82.8" x14ac:dyDescent="0.3">
      <c r="A89" s="153">
        <v>13</v>
      </c>
      <c r="B89" s="157" t="s">
        <v>217</v>
      </c>
      <c r="C89" s="155" t="s">
        <v>75</v>
      </c>
      <c r="D89" s="156">
        <v>2026</v>
      </c>
      <c r="E89" s="156">
        <v>2028</v>
      </c>
      <c r="F89" s="156"/>
      <c r="G89" s="158">
        <v>2300</v>
      </c>
      <c r="H89" s="158">
        <v>2300</v>
      </c>
      <c r="I89" s="158"/>
      <c r="J89" s="158"/>
      <c r="K89" s="158"/>
      <c r="L89" s="158"/>
      <c r="M89" s="152">
        <f t="shared" si="18"/>
        <v>0</v>
      </c>
      <c r="N89" s="158"/>
      <c r="O89" s="158"/>
      <c r="P89" s="158"/>
      <c r="Q89" s="158">
        <v>200</v>
      </c>
      <c r="R89" s="158"/>
      <c r="S89" s="136">
        <f t="shared" si="19"/>
        <v>200</v>
      </c>
      <c r="T89" s="136">
        <v>200</v>
      </c>
      <c r="U89" s="136"/>
      <c r="V89" s="136"/>
      <c r="W89" s="156" t="s">
        <v>227</v>
      </c>
    </row>
    <row r="90" spans="1:23" s="132" customFormat="1" ht="55.2" x14ac:dyDescent="0.3">
      <c r="A90" s="153">
        <v>14</v>
      </c>
      <c r="B90" s="157" t="s">
        <v>224</v>
      </c>
      <c r="C90" s="155" t="s">
        <v>75</v>
      </c>
      <c r="D90" s="156">
        <v>2026</v>
      </c>
      <c r="E90" s="156">
        <v>2028</v>
      </c>
      <c r="F90" s="156"/>
      <c r="G90" s="158">
        <v>1000</v>
      </c>
      <c r="H90" s="158">
        <v>1000</v>
      </c>
      <c r="I90" s="158"/>
      <c r="J90" s="158"/>
      <c r="K90" s="158"/>
      <c r="L90" s="158"/>
      <c r="M90" s="152">
        <f t="shared" si="18"/>
        <v>0</v>
      </c>
      <c r="N90" s="158"/>
      <c r="O90" s="158"/>
      <c r="P90" s="158"/>
      <c r="Q90" s="158">
        <v>150</v>
      </c>
      <c r="R90" s="158"/>
      <c r="S90" s="136">
        <f t="shared" si="19"/>
        <v>150</v>
      </c>
      <c r="T90" s="136">
        <v>150</v>
      </c>
      <c r="U90" s="136"/>
      <c r="V90" s="136"/>
      <c r="W90" s="156" t="s">
        <v>227</v>
      </c>
    </row>
    <row r="91" spans="1:23" s="132" customFormat="1" ht="165.6" x14ac:dyDescent="0.3">
      <c r="A91" s="153">
        <v>15</v>
      </c>
      <c r="B91" s="157" t="s">
        <v>218</v>
      </c>
      <c r="C91" s="155" t="s">
        <v>75</v>
      </c>
      <c r="D91" s="156">
        <v>2026</v>
      </c>
      <c r="E91" s="156">
        <v>2028</v>
      </c>
      <c r="F91" s="156"/>
      <c r="G91" s="158">
        <v>1700</v>
      </c>
      <c r="H91" s="158">
        <v>1700</v>
      </c>
      <c r="I91" s="158"/>
      <c r="J91" s="158"/>
      <c r="K91" s="158"/>
      <c r="L91" s="158"/>
      <c r="M91" s="152">
        <f t="shared" si="18"/>
        <v>0</v>
      </c>
      <c r="N91" s="158"/>
      <c r="O91" s="158"/>
      <c r="P91" s="158"/>
      <c r="Q91" s="158">
        <v>150</v>
      </c>
      <c r="R91" s="158"/>
      <c r="S91" s="136">
        <f t="shared" si="19"/>
        <v>150</v>
      </c>
      <c r="T91" s="136">
        <v>150</v>
      </c>
      <c r="U91" s="136"/>
      <c r="V91" s="136"/>
      <c r="W91" s="156" t="s">
        <v>230</v>
      </c>
    </row>
    <row r="92" spans="1:23" s="132" customFormat="1" ht="46.2" customHeight="1" x14ac:dyDescent="0.3">
      <c r="A92" s="153">
        <v>17</v>
      </c>
      <c r="B92" s="157" t="s">
        <v>221</v>
      </c>
      <c r="C92" s="155" t="s">
        <v>75</v>
      </c>
      <c r="D92" s="156">
        <v>2026</v>
      </c>
      <c r="E92" s="156">
        <v>2028</v>
      </c>
      <c r="F92" s="156"/>
      <c r="G92" s="158">
        <v>2400</v>
      </c>
      <c r="H92" s="158">
        <v>2400</v>
      </c>
      <c r="I92" s="158"/>
      <c r="J92" s="158"/>
      <c r="K92" s="158"/>
      <c r="L92" s="158"/>
      <c r="M92" s="152">
        <f t="shared" si="18"/>
        <v>0</v>
      </c>
      <c r="N92" s="158"/>
      <c r="O92" s="158"/>
      <c r="P92" s="158"/>
      <c r="Q92" s="158">
        <v>400</v>
      </c>
      <c r="R92" s="158"/>
      <c r="S92" s="136">
        <f t="shared" si="19"/>
        <v>400</v>
      </c>
      <c r="T92" s="136">
        <v>400</v>
      </c>
      <c r="U92" s="136"/>
      <c r="V92" s="136"/>
      <c r="W92" s="156" t="s">
        <v>227</v>
      </c>
    </row>
    <row r="93" spans="1:23" s="134" customFormat="1" ht="27.6" x14ac:dyDescent="0.3">
      <c r="A93" s="143" t="s">
        <v>196</v>
      </c>
      <c r="B93" s="147" t="s">
        <v>193</v>
      </c>
      <c r="C93" s="144" t="s">
        <v>75</v>
      </c>
      <c r="D93" s="144">
        <v>2026</v>
      </c>
      <c r="E93" s="144">
        <v>2026</v>
      </c>
      <c r="F93" s="144"/>
      <c r="G93" s="159">
        <v>1000</v>
      </c>
      <c r="H93" s="159">
        <v>1000</v>
      </c>
      <c r="I93" s="159"/>
      <c r="J93" s="159"/>
      <c r="K93" s="159"/>
      <c r="L93" s="159">
        <v>1000</v>
      </c>
      <c r="M93" s="159">
        <f t="shared" si="18"/>
        <v>900</v>
      </c>
      <c r="N93" s="159">
        <v>900</v>
      </c>
      <c r="O93" s="159"/>
      <c r="P93" s="159"/>
      <c r="Q93" s="159"/>
      <c r="R93" s="159"/>
      <c r="S93" s="159">
        <f t="shared" ref="S93:S94" si="24">SUM(T93:V93)</f>
        <v>900</v>
      </c>
      <c r="T93" s="159">
        <v>900</v>
      </c>
      <c r="U93" s="159"/>
      <c r="V93" s="159"/>
      <c r="W93" s="144"/>
    </row>
    <row r="94" spans="1:23" s="134" customFormat="1" ht="25.95" customHeight="1" x14ac:dyDescent="0.3">
      <c r="A94" s="143" t="s">
        <v>197</v>
      </c>
      <c r="B94" s="147" t="s">
        <v>194</v>
      </c>
      <c r="C94" s="144"/>
      <c r="D94" s="144"/>
      <c r="E94" s="144"/>
      <c r="F94" s="144"/>
      <c r="G94" s="159"/>
      <c r="H94" s="159"/>
      <c r="I94" s="159"/>
      <c r="J94" s="159"/>
      <c r="K94" s="159"/>
      <c r="L94" s="159">
        <v>1163</v>
      </c>
      <c r="M94" s="159">
        <f t="shared" si="18"/>
        <v>1163</v>
      </c>
      <c r="N94" s="159">
        <v>1000</v>
      </c>
      <c r="O94" s="159">
        <v>163</v>
      </c>
      <c r="P94" s="159"/>
      <c r="Q94" s="159"/>
      <c r="R94" s="159"/>
      <c r="S94" s="159">
        <f t="shared" si="24"/>
        <v>1163</v>
      </c>
      <c r="T94" s="159">
        <v>1000</v>
      </c>
      <c r="U94" s="159">
        <v>163</v>
      </c>
      <c r="V94" s="159"/>
      <c r="W94" s="144"/>
    </row>
  </sheetData>
  <autoFilter ref="A7:Q85"/>
  <mergeCells count="22">
    <mergeCell ref="J4:K5"/>
    <mergeCell ref="A4:A6"/>
    <mergeCell ref="B4:B6"/>
    <mergeCell ref="C4:C6"/>
    <mergeCell ref="D4:D6"/>
    <mergeCell ref="E4:E6"/>
    <mergeCell ref="A1:W1"/>
    <mergeCell ref="A2:W2"/>
    <mergeCell ref="L3:W3"/>
    <mergeCell ref="Q4:R5"/>
    <mergeCell ref="S4:V4"/>
    <mergeCell ref="W4:W6"/>
    <mergeCell ref="S5:S6"/>
    <mergeCell ref="T5:V5"/>
    <mergeCell ref="F4:H4"/>
    <mergeCell ref="M4:P4"/>
    <mergeCell ref="M5:M6"/>
    <mergeCell ref="N5:P5"/>
    <mergeCell ref="F5:F6"/>
    <mergeCell ref="G5:H5"/>
    <mergeCell ref="I4:I6"/>
    <mergeCell ref="L4:L6"/>
  </mergeCells>
  <pageMargins left="0.34" right="0.2" top="0.4" bottom="0.4" header="0.4" footer="0.38"/>
  <pageSetup paperSize="9" scale="76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KH DTC 2021</vt:lpstr>
      <vt:lpstr>PL 01 </vt:lpstr>
      <vt:lpstr>PL 02</vt:lpstr>
      <vt:lpstr>PL 03</vt:lpstr>
      <vt:lpstr>'PL 03'!Print_Area</vt:lpstr>
      <vt:lpstr>'KH DTC 2021'!Print_Titles</vt:lpstr>
      <vt:lpstr>'PL 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cp:lastPrinted>2026-07-23T02:02:31Z</cp:lastPrinted>
  <dcterms:created xsi:type="dcterms:W3CDTF">2020-11-01T01:53:50Z</dcterms:created>
  <dcterms:modified xsi:type="dcterms:W3CDTF">2026-07-23T02:04:57Z</dcterms:modified>
</cp:coreProperties>
</file>